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95" windowWidth="16530" windowHeight="6675" activeTab="0"/>
  </bookViews>
  <sheets>
    <sheet name="Kerala" sheetId="1" r:id="rId1"/>
    <sheet name="Sheet1" sheetId="2" r:id="rId2"/>
  </sheets>
  <definedNames>
    <definedName name="_xlnm.Print_Area" localSheetId="0">'Kerala'!$A$1:$H$638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588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<sst xmlns="http://schemas.openxmlformats.org/spreadsheetml/2006/main" count="786" uniqueCount="246">
  <si>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</si>
  <si>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</si>
  <si>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</si>
  <si>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</si>
  <si>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</si>
  <si>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</si>
  <si>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</si>
  <si>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</si>
  <si>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</si>
  <si>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</si>
  <si>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</si>
  <si>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</si>
  <si>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</si>
  <si>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</si>
  <si>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</si>
  <si>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</si>
  <si>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</si>
  <si>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</si>
  <si>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</si>
  <si>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</si>
  <si>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</si>
  <si>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</si>
  <si>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</si>
  <si>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</si>
  <si>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</si>
  <si>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</si>
  <si>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</si>
  <si>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</si>
  <si>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</si>
  <si>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</si>
  <si>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</si>
  <si>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</si>
  <si>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</si>
  <si>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</si>
  <si>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</si>
  <si>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</si>
  <si>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</si>
  <si>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</si>
  <si>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</si>
  <si>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</si>
  <si>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</si>
  <si>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</si>
  <si>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</si>
  <si>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</si>
  <si>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</si>
  <si>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</si>
  <si>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</si>
  <si>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</si>
  <si>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</si>
  <si>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</si>
  <si>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</si>
  <si>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</si>
  <si>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</si>
  <si>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</si>
  <si>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</si>
  <si>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</si>
  <si>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</si>
  <si>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</si>
  <si>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</si>
  <si>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</si>
  <si>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</si>
  <si>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</si>
  <si>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</si>
  <si>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</si>
  <si>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</si>
  <si>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</si>
  <si>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</si>
  <si>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</si>
  <si>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</si>
  <si>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</si>
  <si>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</si>
  <si>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</si>
  <si>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</si>
  <si>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</si>
  <si>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</si>
  <si>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</si>
  <si>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</si>
  <si>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</si>
  <si>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</si>
  <si>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</si>
  <si>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</si>
  <si>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</si>
  <si>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</si>
  <si>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</si>
  <si>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</si>
  <si>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</si>
  <si>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</si>
  <si>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</si>
  <si>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</si>
  <si>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</si>
  <si>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</si>
  <si>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</si>
  <si>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</si>
  <si>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</si>
  <si>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</si>
  <si>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</si>
  <si>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</si>
  <si>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</si>
  <si>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</si>
  <si>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</si>
  <si>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</si>
  <si>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</si>
  <si>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</si>
  <si>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</si>
  <si>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</si>
  <si>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</si>
  <si>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</si>
  <si>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</si>
  <si>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</si>
  <si>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</si>
  <si>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</si>
  <si>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</si>
  <si>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</si>
  <si>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</si>
  <si>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</si>
  <si>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</si>
  <si>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</si>
  <si>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</si>
  <si>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</si>
  <si>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</si>
  <si>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</si>
  <si>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</si>
  <si>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</si>
  <si>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</si>
  <si>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>NCLP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</si>
  <si>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</si>
  <si>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</si>
  <si>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</si>
  <si>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</si>
  <si>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</si>
  <si>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</si>
  <si>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</si>
  <si>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9.1) Releasing details</t>
  </si>
  <si>
    <t xml:space="preserve">9.2) Reconciliation of amount sanctioned </t>
  </si>
  <si>
    <t>Total available</t>
  </si>
  <si>
    <t>% available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</si>
  <si>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</si>
  <si>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</si>
  <si>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</si>
  <si>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</si>
  <si>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</si>
  <si>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</si>
  <si>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</si>
  <si>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</si>
  <si>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</si>
  <si>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</si>
  <si>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</si>
  <si>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</si>
  <si>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</si>
  <si>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</si>
  <si>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2006-07</t>
  </si>
  <si>
    <t>2007-08</t>
  </si>
  <si>
    <t>2008-09</t>
  </si>
  <si>
    <t>2009-10</t>
  </si>
  <si>
    <t>2010-11</t>
  </si>
  <si>
    <t>State : Kerala</t>
  </si>
  <si>
    <t>THIRUVANANTHAPURAM</t>
  </si>
  <si>
    <t>KOLLAM</t>
  </si>
  <si>
    <t>PATHANAMTHITTA</t>
  </si>
  <si>
    <t>ALAPPUZHA</t>
  </si>
  <si>
    <t>KOTTAYAM</t>
  </si>
  <si>
    <t>IDUKKI</t>
  </si>
  <si>
    <t>ERNAKULAM</t>
  </si>
  <si>
    <t>THRISSUR</t>
  </si>
  <si>
    <t>PALAKKAD</t>
  </si>
  <si>
    <t>MALAPPURAM</t>
  </si>
  <si>
    <t>KOZHIKODE</t>
  </si>
  <si>
    <t>WAYANAD</t>
  </si>
  <si>
    <t>KANNUR</t>
  </si>
  <si>
    <t>KASARAGOD</t>
  </si>
  <si>
    <t>2017-18</t>
  </si>
  <si>
    <t xml:space="preserve">Releases for Kitchen sheds by GoI </t>
  </si>
  <si>
    <t>10.1) Releasing details</t>
  </si>
  <si>
    <t xml:space="preserve">Releases for Kitchen devices by GoI </t>
  </si>
  <si>
    <t xml:space="preserve"> 2006-07</t>
  </si>
  <si>
    <t>2016-17</t>
  </si>
  <si>
    <t>Replacement</t>
  </si>
  <si>
    <t xml:space="preserve">10.2) Reconciliation of amount sanctioned </t>
  </si>
  <si>
    <t>Annual Work Plan &amp; Budget  (AWP&amp;B) 2020-21</t>
  </si>
  <si>
    <t>Section-A : REVIEW OF IMPLEMENTATION OF MDM SCHEME DURING 2019-20</t>
  </si>
  <si>
    <t>MDM PAB Approval for 2019-20</t>
  </si>
  <si>
    <t>Average number of children availed MDM during 2019-20</t>
  </si>
  <si>
    <t>Enrolment as on 30.09.2019</t>
  </si>
  <si>
    <t>2.3  Coverage Chidlren vs. Enrolment ( Primary) (Source data : Table AT-4 &amp; 5  of AWP&amp;B 2020-21)</t>
  </si>
  <si>
    <t>2.2A  Institutions- (Upper Primary) (Source data : Table AT-3C of AWP&amp;B 2020-21)</t>
  </si>
  <si>
    <t>2.2  Institutions- (Primary with Upper Primary) (Source data : Table AT-3B of AWP&amp;B 2020-21)</t>
  </si>
  <si>
    <t>2.1  Institutions- (Primary) (Source data : Table AT-3A of AWP&amp;B 2020-21)</t>
  </si>
  <si>
    <t>1.3) Number of meals served vis-à-vis PAB approval during 2019-20</t>
  </si>
  <si>
    <t>Enrolment as on 30.9.2019</t>
  </si>
  <si>
    <t>2.4  Coverage Chidlren vs. Enrolment  ( Up Pry) (Source data : Table AT- 4A &amp; 5-A of AWP&amp;B 2020-21)</t>
  </si>
  <si>
    <t>No. of children as per PAB Approval for  2019-20</t>
  </si>
  <si>
    <t>2.5  No. of children  ( Primary) (Source data : Table AT-5  of AWP&amp;B 2020-21)</t>
  </si>
  <si>
    <t>2.7 Number of meal to be served and  actual  number of meal served during 2019-20 (Source data: Table AT-5 &amp; 5A of AWP&amp;B 2020-21)</t>
  </si>
  <si>
    <t>2.6  No. of children  ( Upper Primary) (Source data : Table AT-5-A of AWP&amp;B 2020-21)</t>
  </si>
  <si>
    <t>No of meals to be served during 2019-20</t>
  </si>
  <si>
    <t>No of meal served during 2019-20</t>
  </si>
  <si>
    <t>Allocation for 2019-20</t>
  </si>
  <si>
    <t>Lifting during 2019-20</t>
  </si>
  <si>
    <t>Opening Stock as on 1.4.2019</t>
  </si>
  <si>
    <t>Opening Stock as on 01.04.2019</t>
  </si>
  <si>
    <t xml:space="preserve"> 4.1.1) District-wise opening balance as on 01.04.2019 (Source data: Table AT-7 &amp; 7A of AWP&amp;B 2020-21)</t>
  </si>
  <si>
    <t xml:space="preserve">Opening Balance as on 01.04.2019                                   </t>
  </si>
  <si>
    <t>No. of Meals served during 2019-20</t>
  </si>
  <si>
    <t>5.2 Reconciliation of Food grains utilisation during 2019-20 (Source data: para 2.7 and 3.7 above)</t>
  </si>
  <si>
    <t>5. Reconciliation of Utilisation and Performance during 2019-20 [PRIMARY+ UPPER PRIMARY]</t>
  </si>
  <si>
    <t>4.5)  District-wise Utilisation of Cooking cost (Source data: Table AT-7 &amp; 7A of AWP&amp;B 2020-21)</t>
  </si>
  <si>
    <t>4.3)  District-wise Cooking Cost availability (Source data: Table AT-7 &amp; 7A of AWP&amp;B 2020-21)</t>
  </si>
  <si>
    <t>Exp Uti U PRY</t>
  </si>
  <si>
    <t>Exp Uti PRY</t>
  </si>
  <si>
    <t>total</t>
  </si>
  <si>
    <t>CC Meals Pri</t>
  </si>
  <si>
    <t>CC Meals U Pri</t>
  </si>
  <si>
    <t>Meals Pri Exp</t>
  </si>
  <si>
    <t>Meals U Pry Exp</t>
  </si>
  <si>
    <t>(Refer table AT_8 and AT-8A,AWP&amp;B, 2020-21)</t>
  </si>
  <si>
    <t>(Refer table AT_8 and AT-8A, AWP&amp;B, 2020-21)</t>
  </si>
  <si>
    <t>Opening Balance as on 01.04.2019</t>
  </si>
  <si>
    <t>Released during 2019-20</t>
  </si>
  <si>
    <t>Allocated for 2019-20</t>
  </si>
  <si>
    <t>8.2) Utilisation of TA during 2019-20 (Source data: Table AT-9 of AWP&amp;B 2020-21)</t>
  </si>
  <si>
    <t>Achievement (C)                                  upto 31.03.20</t>
  </si>
  <si>
    <t>2006-20</t>
  </si>
  <si>
    <r>
      <t xml:space="preserve">9.3) Achievement ( under MDM Funds) </t>
    </r>
    <r>
      <rPr>
        <b/>
        <i/>
        <sz val="10"/>
        <rFont val="Arial"/>
        <family val="2"/>
      </rPr>
      <t>(Source data: Table AT-11 of AWP&amp;B 2020-21)</t>
    </r>
  </si>
  <si>
    <r>
      <t xml:space="preserve">10.3) Achievement ( under MDM Funds) </t>
    </r>
    <r>
      <rPr>
        <b/>
        <i/>
        <sz val="10"/>
        <rFont val="Arial"/>
        <family val="2"/>
      </rPr>
      <t>(Source data: Table AT-12 of AWP&amp;B 2020-21)</t>
    </r>
  </si>
  <si>
    <t>Achievement upto 31.03.2020</t>
  </si>
  <si>
    <t>Sactioned during 2006-07 to 2019-20</t>
  </si>
  <si>
    <t>Sanctioned by GoI during 2006-07 to 2019-20</t>
  </si>
  <si>
    <t xml:space="preserve"> 3.2) District-wise opening balance as on 1.4.2019 (Source data: Table AT-6 &amp; 6A of AWP&amp;B 2020-21)</t>
  </si>
  <si>
    <t xml:space="preserve"> 3.3) District-wise unspent balance as on 31.03.2019 (Source data: Table AT-6 &amp; 6A of AWP&amp;B 2020-21)</t>
  </si>
  <si>
    <t xml:space="preserve">Unspent Balance as on 31.03.2020                           </t>
  </si>
  <si>
    <t>Opening balance as on 01.4.19</t>
  </si>
  <si>
    <t>Lifting upto 31.03.20</t>
  </si>
  <si>
    <t>Source: Table AT-6 &amp; 6A of AWP&amp;B 2020-21</t>
  </si>
  <si>
    <t>3.5) District-wise Foodgrains availability  as on 31.03.20 (Source data: Table AT-6 &amp; 6A of AWP&amp;B 2020-21)</t>
  </si>
  <si>
    <t>OB as on 01.04.2019</t>
  </si>
  <si>
    <t>3.7)  District-wise Utilisation of foodgrains (Source data: Table AT-6 &amp; 6A of AWP&amp;B 2020-21)</t>
  </si>
  <si>
    <t xml:space="preserve"> 4.1.2) District-wise unspent  balance as on 31.03.20209 Source data: Table AT-7 &amp; 7A of AWP&amp;B 2020-21)</t>
  </si>
  <si>
    <t xml:space="preserve">Unspent Balance as on 31.03.2020                                     </t>
  </si>
  <si>
    <t>OB as on 01.4.19</t>
  </si>
  <si>
    <t xml:space="preserve">Opening Balance as on 01.04.2019                                         </t>
  </si>
  <si>
    <t>5.3 Reconciliation of Cooking Cost utilisation during 2019-20 (Source data: para 2.5 and 4.7 above)</t>
  </si>
  <si>
    <t>Unspent balance as on 31.03.2020</t>
  </si>
  <si>
    <t>7.2) Utilisation of MME during 2019-20 (Source data: Table AT-10 of AWP&amp;B 2020-21)</t>
  </si>
  <si>
    <t>(As on 31.03.20)</t>
  </si>
  <si>
    <t>9. INFRASTRUCTURE DEVELOPMENT DURING 2019-20 (Primary + Upper primary)</t>
  </si>
  <si>
    <t>2006-19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</si>
</sst>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  <numFmt numFmtId="191" formatCode="0.00000000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rebuchet MS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57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mbria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30905B"/>
      <name val="Arial"/>
      <family val="2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8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8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80" applyFont="1" applyBorder="1" applyAlignment="1">
      <alignment/>
    </xf>
    <xf numFmtId="9" fontId="2" fillId="0" borderId="10" xfId="80" applyFont="1" applyBorder="1" applyAlignment="1">
      <alignment horizontal="center"/>
    </xf>
    <xf numFmtId="9" fontId="2" fillId="0" borderId="10" xfId="8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80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8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8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80" applyFont="1" applyBorder="1" applyAlignment="1">
      <alignment/>
    </xf>
    <xf numFmtId="9" fontId="2" fillId="0" borderId="10" xfId="8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8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7" fillId="0" borderId="0" xfId="68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80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8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1" fillId="0" borderId="0" xfId="0" applyNumberFormat="1" applyFont="1" applyBorder="1" applyAlignment="1">
      <alignment horizontal="center" vertical="top" wrapText="1"/>
    </xf>
    <xf numFmtId="9" fontId="11" fillId="0" borderId="0" xfId="80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8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9" fontId="3" fillId="0" borderId="0" xfId="8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80" applyNumberFormat="1" applyFont="1" applyBorder="1" applyAlignment="1">
      <alignment horizontal="right" vertical="center" wrapText="1"/>
    </xf>
    <xf numFmtId="2" fontId="3" fillId="0" borderId="10" xfId="8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3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9" fontId="3" fillId="0" borderId="10" xfId="80" applyFont="1" applyBorder="1" applyAlignment="1" quotePrefix="1">
      <alignment horizontal="right"/>
    </xf>
    <xf numFmtId="9" fontId="3" fillId="0" borderId="0" xfId="80" applyFont="1" applyBorder="1" applyAlignment="1" quotePrefix="1">
      <alignment horizontal="right"/>
    </xf>
    <xf numFmtId="1" fontId="10" fillId="0" borderId="0" xfId="0" applyNumberFormat="1" applyFont="1" applyBorder="1" applyAlignment="1">
      <alignment horizontal="center"/>
    </xf>
    <xf numFmtId="0" fontId="5" fillId="0" borderId="0" xfId="68" applyFont="1">
      <alignment/>
      <protection/>
    </xf>
    <xf numFmtId="0" fontId="4" fillId="0" borderId="0" xfId="68" applyFont="1">
      <alignment/>
      <protection/>
    </xf>
    <xf numFmtId="0" fontId="12" fillId="0" borderId="10" xfId="68" applyFont="1" applyFill="1" applyBorder="1" applyAlignment="1">
      <alignment horizontal="center" wrapText="1"/>
      <protection/>
    </xf>
    <xf numFmtId="2" fontId="5" fillId="0" borderId="0" xfId="68" applyNumberFormat="1" applyFont="1" applyBorder="1" applyAlignment="1">
      <alignment wrapText="1"/>
      <protection/>
    </xf>
    <xf numFmtId="0" fontId="5" fillId="0" borderId="0" xfId="68" applyFont="1" applyBorder="1">
      <alignment/>
      <protection/>
    </xf>
    <xf numFmtId="2" fontId="5" fillId="0" borderId="0" xfId="68" applyNumberFormat="1" applyFont="1" applyBorder="1">
      <alignment/>
      <protection/>
    </xf>
    <xf numFmtId="2" fontId="13" fillId="0" borderId="0" xfId="68" applyNumberFormat="1" applyFont="1">
      <alignment/>
      <protection/>
    </xf>
    <xf numFmtId="0" fontId="13" fillId="0" borderId="0" xfId="68" applyFont="1" applyBorder="1">
      <alignment/>
      <protection/>
    </xf>
    <xf numFmtId="0" fontId="8" fillId="0" borderId="0" xfId="0" applyFont="1" applyAlignment="1">
      <alignment/>
    </xf>
    <xf numFmtId="0" fontId="10" fillId="0" borderId="12" xfId="0" applyFont="1" applyBorder="1" applyAlignment="1">
      <alignment/>
    </xf>
    <xf numFmtId="9" fontId="2" fillId="0" borderId="10" xfId="80" applyFont="1" applyBorder="1" applyAlignment="1">
      <alignment horizontal="center" vertical="center"/>
    </xf>
    <xf numFmtId="2" fontId="4" fillId="0" borderId="0" xfId="68" applyNumberFormat="1" applyFont="1" applyBorder="1" applyAlignment="1">
      <alignment vertical="center" wrapText="1"/>
      <protection/>
    </xf>
    <xf numFmtId="0" fontId="4" fillId="0" borderId="0" xfId="68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9" fontId="5" fillId="33" borderId="0" xfId="82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4" fillId="0" borderId="0" xfId="68" applyNumberFormat="1" applyFont="1" applyBorder="1" applyAlignment="1">
      <alignment horizontal="center" vertical="center"/>
      <protection/>
    </xf>
    <xf numFmtId="0" fontId="4" fillId="0" borderId="0" xfId="68" applyFont="1" applyBorder="1" applyAlignment="1">
      <alignment horizontal="center" vertical="center" wrapText="1"/>
      <protection/>
    </xf>
    <xf numFmtId="2" fontId="4" fillId="0" borderId="0" xfId="68" applyNumberFormat="1" applyFont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80" applyFont="1" applyBorder="1" applyAlignment="1">
      <alignment horizontal="center" vertical="center"/>
    </xf>
    <xf numFmtId="9" fontId="2" fillId="0" borderId="10" xfId="80" applyFont="1" applyBorder="1" applyAlignment="1">
      <alignment horizontal="center" vertical="center" wrapText="1"/>
    </xf>
    <xf numFmtId="9" fontId="3" fillId="0" borderId="10" xfId="8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80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17" fillId="33" borderId="10" xfId="0" applyNumberFormat="1" applyFont="1" applyFill="1" applyBorder="1" applyAlignment="1">
      <alignment/>
    </xf>
    <xf numFmtId="9" fontId="17" fillId="0" borderId="10" xfId="80" applyFont="1" applyBorder="1" applyAlignment="1">
      <alignment horizontal="center" vertical="center" wrapText="1"/>
    </xf>
    <xf numFmtId="9" fontId="17" fillId="0" borderId="10" xfId="80" applyFont="1" applyBorder="1" applyAlignment="1">
      <alignment horizontal="right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17" fillId="0" borderId="10" xfId="65" applyNumberFormat="1" applyFont="1" applyFill="1" applyBorder="1" applyAlignment="1">
      <alignment horizontal="right"/>
      <protection/>
    </xf>
    <xf numFmtId="2" fontId="17" fillId="0" borderId="10" xfId="0" applyNumberFormat="1" applyFont="1" applyBorder="1" applyAlignment="1">
      <alignment horizontal="center"/>
    </xf>
    <xf numFmtId="2" fontId="17" fillId="0" borderId="0" xfId="65" applyNumberFormat="1" applyFont="1" applyFill="1" applyBorder="1" applyAlignment="1">
      <alignment horizontal="right"/>
      <protection/>
    </xf>
    <xf numFmtId="2" fontId="17" fillId="0" borderId="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/>
    </xf>
    <xf numFmtId="9" fontId="3" fillId="0" borderId="10" xfId="80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17" fillId="33" borderId="10" xfId="0" applyNumberFormat="1" applyFont="1" applyFill="1" applyBorder="1" applyAlignment="1">
      <alignment horizontal="right"/>
    </xf>
    <xf numFmtId="9" fontId="0" fillId="0" borderId="10" xfId="8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0" fillId="0" borderId="10" xfId="80" applyFont="1" applyBorder="1" applyAlignment="1">
      <alignment/>
    </xf>
    <xf numFmtId="9" fontId="17" fillId="0" borderId="10" xfId="80" applyFont="1" applyBorder="1" applyAlignment="1">
      <alignment/>
    </xf>
    <xf numFmtId="2" fontId="17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2" fontId="17" fillId="0" borderId="0" xfId="0" applyNumberFormat="1" applyFont="1" applyBorder="1" applyAlignment="1">
      <alignment/>
    </xf>
    <xf numFmtId="0" fontId="12" fillId="0" borderId="0" xfId="68" applyFont="1" applyFill="1" applyBorder="1" applyAlignment="1">
      <alignment horizontal="center" wrapText="1"/>
      <protection/>
    </xf>
    <xf numFmtId="1" fontId="17" fillId="0" borderId="10" xfId="0" applyNumberFormat="1" applyFont="1" applyBorder="1" applyAlignment="1">
      <alignment/>
    </xf>
    <xf numFmtId="0" fontId="5" fillId="0" borderId="0" xfId="68" applyFont="1" applyFill="1" applyBorder="1" applyAlignment="1">
      <alignment horizontal="center" wrapText="1"/>
      <protection/>
    </xf>
    <xf numFmtId="9" fontId="0" fillId="0" borderId="0" xfId="80" applyFont="1" applyBorder="1" applyAlignment="1">
      <alignment/>
    </xf>
    <xf numFmtId="9" fontId="17" fillId="0" borderId="0" xfId="80" applyFont="1" applyBorder="1" applyAlignment="1">
      <alignment/>
    </xf>
    <xf numFmtId="0" fontId="10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8" applyFont="1" applyBorder="1" applyAlignment="1">
      <alignment horizontal="center" wrapText="1"/>
      <protection/>
    </xf>
    <xf numFmtId="1" fontId="4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80" applyFont="1" applyFill="1" applyBorder="1" applyAlignment="1" quotePrefix="1">
      <alignment horizontal="center"/>
    </xf>
    <xf numFmtId="9" fontId="2" fillId="33" borderId="10" xfId="8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8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80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80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68" applyNumberFormat="1" applyFont="1" applyFill="1" applyBorder="1" applyAlignment="1">
      <alignment horizontal="right"/>
      <protection/>
    </xf>
    <xf numFmtId="9" fontId="3" fillId="33" borderId="10" xfId="8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8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8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8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80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9" fontId="17" fillId="33" borderId="10" xfId="80" applyFont="1" applyFill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17" xfId="68" applyFont="1" applyBorder="1" applyAlignment="1">
      <alignment horizontal="left" vertical="center"/>
      <protection/>
    </xf>
    <xf numFmtId="0" fontId="21" fillId="0" borderId="0" xfId="68" applyFont="1" applyBorder="1" applyAlignment="1">
      <alignment horizontal="center" vertical="center"/>
      <protection/>
    </xf>
    <xf numFmtId="0" fontId="0" fillId="0" borderId="0" xfId="68" applyFont="1" applyBorder="1">
      <alignment/>
      <protection/>
    </xf>
    <xf numFmtId="0" fontId="0" fillId="0" borderId="10" xfId="68" applyFont="1" applyBorder="1" applyAlignment="1">
      <alignment horizontal="center" vertical="top" wrapText="1"/>
      <protection/>
    </xf>
    <xf numFmtId="0" fontId="0" fillId="0" borderId="0" xfId="68" applyFont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23" fillId="0" borderId="10" xfId="0" applyFont="1" applyBorder="1" applyAlignment="1">
      <alignment/>
    </xf>
    <xf numFmtId="0" fontId="0" fillId="0" borderId="0" xfId="68" applyFont="1" applyBorder="1" applyAlignment="1">
      <alignment horizontal="right"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7" fillId="0" borderId="10" xfId="68" applyFont="1" applyFill="1" applyBorder="1" applyAlignment="1">
      <alignment horizontal="right"/>
      <protection/>
    </xf>
    <xf numFmtId="0" fontId="17" fillId="0" borderId="10" xfId="68" applyFont="1" applyBorder="1">
      <alignment/>
      <protection/>
    </xf>
    <xf numFmtId="0" fontId="24" fillId="0" borderId="10" xfId="68" applyFont="1" applyBorder="1">
      <alignment/>
      <protection/>
    </xf>
    <xf numFmtId="0" fontId="17" fillId="0" borderId="17" xfId="68" applyFont="1" applyBorder="1" applyAlignment="1">
      <alignment horizontal="right"/>
      <protection/>
    </xf>
    <xf numFmtId="0" fontId="17" fillId="0" borderId="0" xfId="68" applyFont="1" applyBorder="1" applyAlignment="1">
      <alignment horizontal="right"/>
      <protection/>
    </xf>
    <xf numFmtId="0" fontId="17" fillId="0" borderId="0" xfId="68" applyFont="1" applyBorder="1">
      <alignment/>
      <protection/>
    </xf>
    <xf numFmtId="0" fontId="17" fillId="0" borderId="17" xfId="68" applyFont="1" applyBorder="1">
      <alignment/>
      <protection/>
    </xf>
    <xf numFmtId="0" fontId="22" fillId="0" borderId="17" xfId="68" applyFont="1" applyFill="1" applyBorder="1" applyAlignment="1">
      <alignment horizontal="left"/>
      <protection/>
    </xf>
    <xf numFmtId="0" fontId="17" fillId="0" borderId="0" xfId="68" applyFont="1" applyFill="1" applyBorder="1" applyAlignment="1">
      <alignment horizontal="right"/>
      <protection/>
    </xf>
    <xf numFmtId="2" fontId="25" fillId="0" borderId="0" xfId="68" applyNumberFormat="1" applyFont="1" applyBorder="1" applyAlignment="1">
      <alignment horizontal="center" vertical="top" wrapText="1"/>
      <protection/>
    </xf>
    <xf numFmtId="9" fontId="25" fillId="0" borderId="0" xfId="82" applyFont="1" applyBorder="1" applyAlignment="1">
      <alignment horizontal="center" vertical="top" wrapText="1"/>
    </xf>
    <xf numFmtId="2" fontId="17" fillId="0" borderId="0" xfId="68" applyNumberFormat="1" applyFont="1" applyFill="1" applyBorder="1" applyAlignment="1">
      <alignment vertical="center"/>
      <protection/>
    </xf>
    <xf numFmtId="9" fontId="17" fillId="0" borderId="0" xfId="82" applyFont="1" applyFill="1" applyBorder="1" applyAlignment="1">
      <alignment vertical="center"/>
    </xf>
    <xf numFmtId="0" fontId="20" fillId="0" borderId="17" xfId="68" applyFont="1" applyBorder="1">
      <alignment/>
      <protection/>
    </xf>
    <xf numFmtId="0" fontId="0" fillId="0" borderId="17" xfId="68" applyFont="1" applyBorder="1" applyAlignment="1">
      <alignment horizontal="center" vertical="center"/>
      <protection/>
    </xf>
    <xf numFmtId="2" fontId="0" fillId="0" borderId="0" xfId="68" applyNumberFormat="1" applyFont="1" applyBorder="1" applyAlignment="1">
      <alignment horizontal="center" vertical="center"/>
      <protection/>
    </xf>
    <xf numFmtId="43" fontId="3" fillId="33" borderId="0" xfId="42" applyFont="1" applyFill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9" fontId="3" fillId="0" borderId="0" xfId="80" applyFont="1" applyBorder="1" applyAlignment="1">
      <alignment horizontal="right" wrapText="1"/>
    </xf>
    <xf numFmtId="9" fontId="0" fillId="0" borderId="10" xfId="80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top" wrapText="1"/>
    </xf>
    <xf numFmtId="9" fontId="2" fillId="0" borderId="0" xfId="80" applyFont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33" borderId="10" xfId="8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top" wrapText="1"/>
    </xf>
    <xf numFmtId="9" fontId="2" fillId="0" borderId="0" xfId="80" applyFont="1" applyBorder="1" applyAlignment="1">
      <alignment horizontal="right" wrapText="1"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9" fontId="0" fillId="33" borderId="10" xfId="80" applyFont="1" applyFill="1" applyBorder="1" applyAlignment="1">
      <alignment/>
    </xf>
    <xf numFmtId="2" fontId="27" fillId="0" borderId="0" xfId="77" applyNumberFormat="1" applyFont="1" applyBorder="1">
      <alignment/>
      <protection/>
    </xf>
    <xf numFmtId="0" fontId="2" fillId="33" borderId="14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2" fontId="11" fillId="33" borderId="0" xfId="0" applyNumberFormat="1" applyFont="1" applyFill="1" applyBorder="1" applyAlignment="1">
      <alignment horizontal="center" vertical="top" wrapText="1"/>
    </xf>
    <xf numFmtId="9" fontId="11" fillId="33" borderId="0" xfId="80" applyFont="1" applyFill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2" fontId="4" fillId="33" borderId="10" xfId="68" applyNumberFormat="1" applyFont="1" applyFill="1" applyBorder="1" applyAlignment="1">
      <alignment horizontal="center" vertical="center"/>
      <protection/>
    </xf>
    <xf numFmtId="0" fontId="4" fillId="33" borderId="10" xfId="68" applyFont="1" applyFill="1" applyBorder="1" applyAlignment="1">
      <alignment horizontal="center" vertical="center"/>
      <protection/>
    </xf>
    <xf numFmtId="9" fontId="2" fillId="33" borderId="10" xfId="80" applyFont="1" applyFill="1" applyBorder="1" applyAlignment="1">
      <alignment horizontal="center" vertical="center"/>
    </xf>
    <xf numFmtId="2" fontId="7" fillId="33" borderId="10" xfId="68" applyNumberFormat="1" applyFont="1" applyFill="1" applyBorder="1" applyAlignment="1">
      <alignment horizontal="center" vertical="center"/>
      <protection/>
    </xf>
    <xf numFmtId="2" fontId="7" fillId="33" borderId="10" xfId="68" applyNumberFormat="1" applyFont="1" applyFill="1" applyBorder="1" applyAlignment="1">
      <alignment horizontal="center" vertical="center" wrapText="1"/>
      <protection/>
    </xf>
    <xf numFmtId="0" fontId="0" fillId="33" borderId="10" xfId="63" applyFont="1" applyFill="1" applyBorder="1">
      <alignment/>
      <protection/>
    </xf>
    <xf numFmtId="0" fontId="17" fillId="33" borderId="17" xfId="68" applyFont="1" applyFill="1" applyBorder="1">
      <alignment/>
      <protection/>
    </xf>
    <xf numFmtId="0" fontId="0" fillId="33" borderId="0" xfId="68" applyFont="1" applyFill="1" applyBorder="1">
      <alignment/>
      <protection/>
    </xf>
    <xf numFmtId="0" fontId="0" fillId="33" borderId="18" xfId="68" applyFont="1" applyFill="1" applyBorder="1" applyAlignment="1">
      <alignment horizontal="center"/>
      <protection/>
    </xf>
    <xf numFmtId="0" fontId="0" fillId="33" borderId="16" xfId="68" applyFont="1" applyFill="1" applyBorder="1" applyAlignment="1">
      <alignment horizontal="center"/>
      <protection/>
    </xf>
    <xf numFmtId="0" fontId="0" fillId="33" borderId="10" xfId="68" applyFont="1" applyFill="1" applyBorder="1" applyAlignment="1">
      <alignment horizontal="center"/>
      <protection/>
    </xf>
    <xf numFmtId="1" fontId="0" fillId="33" borderId="10" xfId="68" applyNumberFormat="1" applyFont="1" applyFill="1" applyBorder="1">
      <alignment/>
      <protection/>
    </xf>
    <xf numFmtId="2" fontId="0" fillId="33" borderId="10" xfId="68" applyNumberFormat="1" applyFont="1" applyFill="1" applyBorder="1">
      <alignment/>
      <protection/>
    </xf>
    <xf numFmtId="9" fontId="17" fillId="33" borderId="10" xfId="82" applyFont="1" applyFill="1" applyBorder="1" applyAlignment="1">
      <alignment/>
    </xf>
    <xf numFmtId="0" fontId="0" fillId="33" borderId="17" xfId="68" applyFont="1" applyFill="1" applyBorder="1">
      <alignment/>
      <protection/>
    </xf>
    <xf numFmtId="0" fontId="0" fillId="33" borderId="10" xfId="68" applyFont="1" applyFill="1" applyBorder="1" applyAlignment="1">
      <alignment horizontal="center" vertical="top" wrapText="1"/>
      <protection/>
    </xf>
    <xf numFmtId="0" fontId="22" fillId="33" borderId="10" xfId="68" applyFont="1" applyFill="1" applyBorder="1" applyAlignment="1">
      <alignment horizontal="center"/>
      <protection/>
    </xf>
    <xf numFmtId="0" fontId="22" fillId="33" borderId="0" xfId="68" applyFont="1" applyFill="1" applyBorder="1">
      <alignment/>
      <protection/>
    </xf>
    <xf numFmtId="0" fontId="0" fillId="33" borderId="10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9" fontId="0" fillId="33" borderId="10" xfId="82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17" fillId="33" borderId="10" xfId="0" applyFont="1" applyFill="1" applyBorder="1" applyAlignment="1">
      <alignment horizontal="center"/>
    </xf>
    <xf numFmtId="9" fontId="0" fillId="33" borderId="10" xfId="82" applyFont="1" applyFill="1" applyBorder="1" applyAlignment="1">
      <alignment/>
    </xf>
    <xf numFmtId="0" fontId="0" fillId="33" borderId="12" xfId="68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2" fontId="18" fillId="0" borderId="10" xfId="67" applyNumberFormat="1" applyFont="1" applyBorder="1">
      <alignment/>
      <protection/>
    </xf>
    <xf numFmtId="0" fontId="72" fillId="0" borderId="0" xfId="68" applyFont="1" applyBorder="1">
      <alignment/>
      <protection/>
    </xf>
    <xf numFmtId="0" fontId="72" fillId="0" borderId="0" xfId="68" applyFont="1" applyBorder="1" applyAlignment="1">
      <alignment horizontal="right"/>
      <protection/>
    </xf>
    <xf numFmtId="0" fontId="0" fillId="33" borderId="10" xfId="68" applyFont="1" applyFill="1" applyBorder="1" applyAlignment="1">
      <alignment horizontal="left"/>
      <protection/>
    </xf>
    <xf numFmtId="0" fontId="0" fillId="0" borderId="10" xfId="0" applyFont="1" applyBorder="1" applyAlignment="1">
      <alignment horizontal="center" vertical="center" wrapText="1"/>
    </xf>
    <xf numFmtId="0" fontId="0" fillId="33" borderId="10" xfId="68" applyFont="1" applyFill="1" applyBorder="1">
      <alignment/>
      <protection/>
    </xf>
    <xf numFmtId="0" fontId="73" fillId="0" borderId="0" xfId="0" applyFont="1" applyBorder="1" applyAlignment="1">
      <alignment horizontal="right" vertical="top" wrapText="1"/>
    </xf>
    <xf numFmtId="0" fontId="74" fillId="35" borderId="19" xfId="0" applyFont="1" applyFill="1" applyBorder="1" applyAlignment="1">
      <alignment horizontal="right" wrapText="1" readingOrder="1"/>
    </xf>
    <xf numFmtId="1" fontId="74" fillId="35" borderId="19" xfId="0" applyNumberFormat="1" applyFont="1" applyFill="1" applyBorder="1" applyAlignment="1">
      <alignment horizontal="right" wrapText="1" readingOrder="1"/>
    </xf>
    <xf numFmtId="1" fontId="75" fillId="35" borderId="19" xfId="0" applyNumberFormat="1" applyFont="1" applyFill="1" applyBorder="1" applyAlignment="1">
      <alignment horizontal="right" wrapText="1" readingOrder="1"/>
    </xf>
    <xf numFmtId="1" fontId="0" fillId="0" borderId="0" xfId="0" applyNumberFormat="1" applyAlignment="1">
      <alignment/>
    </xf>
    <xf numFmtId="0" fontId="72" fillId="0" borderId="10" xfId="0" applyFont="1" applyBorder="1" applyAlignment="1">
      <alignment/>
    </xf>
    <xf numFmtId="1" fontId="71" fillId="33" borderId="10" xfId="0" applyNumberFormat="1" applyFont="1" applyFill="1" applyBorder="1" applyAlignment="1">
      <alignment horizontal="right" vertical="center" wrapText="1"/>
    </xf>
    <xf numFmtId="9" fontId="71" fillId="33" borderId="10" xfId="80" applyFont="1" applyFill="1" applyBorder="1" applyAlignment="1">
      <alignment horizontal="center" vertical="center" wrapText="1"/>
    </xf>
    <xf numFmtId="2" fontId="71" fillId="0" borderId="10" xfId="0" applyNumberFormat="1" applyFont="1" applyBorder="1" applyAlignment="1">
      <alignment horizontal="right"/>
    </xf>
    <xf numFmtId="9" fontId="72" fillId="0" borderId="10" xfId="80" applyFont="1" applyBorder="1" applyAlignment="1">
      <alignment horizontal="center" vertical="center" wrapText="1"/>
    </xf>
    <xf numFmtId="2" fontId="72" fillId="33" borderId="10" xfId="0" applyNumberFormat="1" applyFont="1" applyFill="1" applyBorder="1" applyAlignment="1">
      <alignment/>
    </xf>
    <xf numFmtId="9" fontId="72" fillId="0" borderId="10" xfId="80" applyFont="1" applyBorder="1" applyAlignment="1">
      <alignment horizontal="right" vertical="center" wrapText="1"/>
    </xf>
    <xf numFmtId="2" fontId="72" fillId="0" borderId="10" xfId="0" applyNumberFormat="1" applyFont="1" applyBorder="1" applyAlignment="1">
      <alignment/>
    </xf>
    <xf numFmtId="0" fontId="0" fillId="33" borderId="18" xfId="68" applyFont="1" applyFill="1" applyBorder="1" applyAlignment="1">
      <alignment horizontal="center"/>
      <protection/>
    </xf>
    <xf numFmtId="0" fontId="0" fillId="33" borderId="16" xfId="68" applyFont="1" applyFill="1" applyBorder="1" applyAlignment="1">
      <alignment horizontal="center"/>
      <protection/>
    </xf>
    <xf numFmtId="0" fontId="0" fillId="33" borderId="18" xfId="68" applyFont="1" applyFill="1" applyBorder="1" applyAlignment="1">
      <alignment horizontal="center" vertical="top" wrapText="1"/>
      <protection/>
    </xf>
    <xf numFmtId="0" fontId="0" fillId="33" borderId="16" xfId="68" applyFont="1" applyFill="1" applyBorder="1" applyAlignment="1">
      <alignment horizontal="center" vertical="top" wrapText="1"/>
      <protection/>
    </xf>
    <xf numFmtId="0" fontId="0" fillId="33" borderId="18" xfId="68" applyFont="1" applyFill="1" applyBorder="1" applyAlignment="1">
      <alignment horizontal="center" vertical="top"/>
      <protection/>
    </xf>
    <xf numFmtId="0" fontId="0" fillId="33" borderId="16" xfId="68" applyFont="1" applyFill="1" applyBorder="1" applyAlignment="1">
      <alignment horizontal="center" vertical="top"/>
      <protection/>
    </xf>
    <xf numFmtId="0" fontId="22" fillId="0" borderId="18" xfId="68" applyFont="1" applyFill="1" applyBorder="1" applyAlignment="1">
      <alignment horizontal="center"/>
      <protection/>
    </xf>
    <xf numFmtId="0" fontId="22" fillId="0" borderId="20" xfId="68" applyFont="1" applyFill="1" applyBorder="1" applyAlignment="1">
      <alignment horizontal="center"/>
      <protection/>
    </xf>
    <xf numFmtId="0" fontId="22" fillId="0" borderId="16" xfId="68" applyFont="1" applyFill="1" applyBorder="1" applyAlignment="1">
      <alignment horizontal="center"/>
      <protection/>
    </xf>
    <xf numFmtId="0" fontId="0" fillId="33" borderId="10" xfId="68" applyFont="1" applyFill="1" applyBorder="1" applyAlignment="1">
      <alignment horizontal="center" vertical="center" wrapText="1"/>
      <protection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76" fillId="36" borderId="10" xfId="0" applyFont="1" applyFill="1" applyBorder="1" applyAlignment="1">
      <alignment horizontal="left" wrapText="1"/>
    </xf>
    <xf numFmtId="0" fontId="0" fillId="33" borderId="15" xfId="68" applyFont="1" applyFill="1" applyBorder="1" applyAlignment="1">
      <alignment horizontal="center" vertical="center"/>
      <protection/>
    </xf>
    <xf numFmtId="0" fontId="0" fillId="33" borderId="21" xfId="68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0" fillId="0" borderId="15" xfId="68" applyFont="1" applyBorder="1" applyAlignment="1">
      <alignment horizontal="center" vertical="center" wrapText="1"/>
      <protection/>
    </xf>
    <xf numFmtId="0" fontId="0" fillId="0" borderId="22" xfId="68" applyFont="1" applyBorder="1" applyAlignment="1">
      <alignment horizontal="center" vertical="center" wrapText="1"/>
      <protection/>
    </xf>
    <xf numFmtId="0" fontId="0" fillId="0" borderId="21" xfId="68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3" xfId="63"/>
    <cellStyle name="Normal 2" xfId="64"/>
    <cellStyle name="Normal 2 2" xfId="65"/>
    <cellStyle name="Normal 2 3" xfId="66"/>
    <cellStyle name="Normal 24" xfId="67"/>
    <cellStyle name="Normal 3" xfId="68"/>
    <cellStyle name="Normal 3 2" xfId="69"/>
    <cellStyle name="Normal 3 2 2" xfId="70"/>
    <cellStyle name="Normal 3 3" xfId="71"/>
    <cellStyle name="Normal 4" xfId="72"/>
    <cellStyle name="Normal 4 2" xfId="73"/>
    <cellStyle name="Normal 6" xfId="74"/>
    <cellStyle name="Normal 7" xfId="75"/>
    <cellStyle name="Normal 7 2" xfId="76"/>
    <cellStyle name="Normal_calculation -utt" xfId="77"/>
    <cellStyle name="Note" xfId="78"/>
    <cellStyle name="Output" xfId="79"/>
    <cellStyle name="Percent" xfId="80"/>
    <cellStyle name="Percent 2" xfId="81"/>
    <cellStyle name="Percent 2 2" xfId="82"/>
    <cellStyle name="Percent 2 2 2" xfId="83"/>
    <cellStyle name="Percent 2 3" xfId="84"/>
    <cellStyle name="Percent 2 3 2" xfId="85"/>
    <cellStyle name="Percent 6" xfId="86"/>
    <cellStyle name="Percent 6 2" xfId="87"/>
    <cellStyle name="Title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247</xdr:row>
      <xdr:rowOff>0</xdr:rowOff>
    </xdr:from>
    <xdr:to>
      <xdr:col>6</xdr:col>
      <xdr:colOff>533400</xdr:colOff>
      <xdr:row>247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486537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247</xdr:row>
      <xdr:rowOff>0</xdr:rowOff>
    </xdr:from>
    <xdr:to>
      <xdr:col>3</xdr:col>
      <xdr:colOff>333375</xdr:colOff>
      <xdr:row>247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48653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247</xdr:row>
      <xdr:rowOff>0</xdr:rowOff>
    </xdr:from>
    <xdr:to>
      <xdr:col>5</xdr:col>
      <xdr:colOff>285750</xdr:colOff>
      <xdr:row>247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486537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0"/>
  <sheetViews>
    <sheetView tabSelected="1" view="pageBreakPreview" zoomScaleNormal="106" zoomScaleSheetLayoutView="100" zoomScalePageLayoutView="0" workbookViewId="0" topLeftCell="C600">
      <selection activeCell="H613" sqref="H613"/>
    </sheetView>
  </sheetViews>
  <sheetFormatPr defaultColWidth="9.140625" defaultRowHeight="12.75"/>
  <cols>
    <col min="1" max="1" width="15.8515625" style="9" customWidth="1"/>
    <col min="2" max="2" width="20.00390625" style="9" customWidth="1"/>
    <col min="3" max="3" width="17.7109375" style="9" customWidth="1"/>
    <col min="4" max="4" width="14.57421875" style="9" customWidth="1"/>
    <col min="5" max="5" width="16.140625" style="9" customWidth="1"/>
    <col min="6" max="6" width="17.00390625" style="9" customWidth="1"/>
    <col min="7" max="7" width="13.421875" style="9" customWidth="1"/>
    <col min="8" max="8" width="15.57421875" style="9" customWidth="1"/>
    <col min="9" max="9" width="2.7109375" style="9" customWidth="1"/>
    <col min="10" max="10" width="17.421875" style="9" customWidth="1"/>
    <col min="11" max="11" width="15.140625" style="9" customWidth="1"/>
    <col min="12" max="12" width="14.140625" style="9" customWidth="1"/>
    <col min="13" max="13" width="14.8515625" style="9" customWidth="1"/>
    <col min="14" max="14" width="12.00390625" style="9" customWidth="1"/>
    <col min="15" max="16384" width="9.140625" style="9" customWidth="1"/>
  </cols>
  <sheetData>
    <row r="1" spans="1:8" ht="14.25">
      <c r="A1" s="355" t="s">
        <v>0</v>
      </c>
      <c r="B1" s="356"/>
      <c r="C1" s="356"/>
      <c r="D1" s="356"/>
      <c r="E1" s="356"/>
      <c r="F1" s="356"/>
      <c r="G1" s="356"/>
      <c r="H1" s="357"/>
    </row>
    <row r="2" spans="1:8" ht="14.25">
      <c r="A2" s="358" t="s">
        <v>1</v>
      </c>
      <c r="B2" s="359"/>
      <c r="C2" s="359"/>
      <c r="D2" s="359"/>
      <c r="E2" s="359"/>
      <c r="F2" s="359"/>
      <c r="G2" s="359"/>
      <c r="H2" s="360"/>
    </row>
    <row r="3" spans="1:8" ht="14.25">
      <c r="A3" s="358" t="s">
        <v>178</v>
      </c>
      <c r="B3" s="359"/>
      <c r="C3" s="359"/>
      <c r="D3" s="359"/>
      <c r="E3" s="359"/>
      <c r="F3" s="359"/>
      <c r="G3" s="359"/>
      <c r="H3" s="360"/>
    </row>
    <row r="4" spans="1:8" ht="5.25" customHeight="1">
      <c r="A4" s="4"/>
      <c r="B4" s="5"/>
      <c r="C4" s="5"/>
      <c r="D4" s="5"/>
      <c r="E4" s="5"/>
      <c r="F4" s="5"/>
      <c r="G4" s="6"/>
      <c r="H4" s="7"/>
    </row>
    <row r="5" spans="1:8" ht="14.25">
      <c r="A5" s="361" t="s">
        <v>155</v>
      </c>
      <c r="B5" s="362"/>
      <c r="C5" s="362"/>
      <c r="D5" s="362"/>
      <c r="E5" s="362"/>
      <c r="F5" s="362"/>
      <c r="G5" s="362"/>
      <c r="H5" s="363"/>
    </row>
    <row r="6" spans="1:6" ht="5.25" customHeight="1">
      <c r="A6" s="8"/>
      <c r="B6" s="8"/>
      <c r="C6" s="8"/>
      <c r="D6" s="8"/>
      <c r="E6" s="8"/>
      <c r="F6" s="8"/>
    </row>
    <row r="7" spans="1:8" ht="14.25">
      <c r="A7" s="364" t="s">
        <v>2</v>
      </c>
      <c r="B7" s="364"/>
      <c r="C7" s="364"/>
      <c r="D7" s="364"/>
      <c r="E7" s="364"/>
      <c r="F7" s="364"/>
      <c r="G7" s="364"/>
      <c r="H7" s="364"/>
    </row>
    <row r="8" ht="4.5" customHeight="1"/>
    <row r="9" spans="1:8" ht="14.25">
      <c r="A9" s="364" t="s">
        <v>179</v>
      </c>
      <c r="B9" s="364"/>
      <c r="C9" s="364"/>
      <c r="D9" s="364"/>
      <c r="E9" s="364"/>
      <c r="F9" s="364"/>
      <c r="G9" s="364"/>
      <c r="H9" s="364"/>
    </row>
    <row r="10" ht="6.75" customHeight="1"/>
    <row r="11" spans="1:8" ht="14.25">
      <c r="A11" s="10" t="s">
        <v>3</v>
      </c>
      <c r="B11" s="10"/>
      <c r="C11" s="10"/>
      <c r="D11" s="10"/>
      <c r="E11" s="10"/>
      <c r="F11" s="10"/>
      <c r="G11" s="10"/>
      <c r="H11" s="10"/>
    </row>
    <row r="12" spans="1:8" ht="14.25">
      <c r="A12" s="10"/>
      <c r="B12" s="10"/>
      <c r="C12" s="10"/>
      <c r="D12" s="10"/>
      <c r="E12" s="10"/>
      <c r="F12" s="10"/>
      <c r="G12" s="10"/>
      <c r="H12" s="10"/>
    </row>
    <row r="13" spans="1:8" ht="12.75" customHeight="1">
      <c r="A13" s="351" t="s">
        <v>4</v>
      </c>
      <c r="B13" s="351"/>
      <c r="C13" s="11"/>
      <c r="D13" s="12"/>
      <c r="E13" s="12"/>
      <c r="F13" s="10"/>
      <c r="G13" s="10"/>
      <c r="H13" s="10"/>
    </row>
    <row r="14" spans="1:8" ht="6.75" customHeight="1">
      <c r="A14" s="13"/>
      <c r="B14" s="13"/>
      <c r="C14" s="11"/>
      <c r="D14" s="12"/>
      <c r="E14" s="12"/>
      <c r="F14" s="10"/>
      <c r="G14" s="10"/>
      <c r="H14" s="10"/>
    </row>
    <row r="15" spans="1:8" ht="66.75" customHeight="1">
      <c r="A15" s="14" t="s">
        <v>5</v>
      </c>
      <c r="B15" s="15" t="s">
        <v>180</v>
      </c>
      <c r="C15" s="15" t="s">
        <v>181</v>
      </c>
      <c r="D15" s="15" t="s">
        <v>6</v>
      </c>
      <c r="E15" s="14" t="s">
        <v>7</v>
      </c>
      <c r="F15" s="10"/>
      <c r="G15" s="10"/>
      <c r="H15" s="10"/>
    </row>
    <row r="16" spans="1:5" ht="14.25">
      <c r="A16" s="18" t="s">
        <v>8</v>
      </c>
      <c r="B16" s="255">
        <v>1611174</v>
      </c>
      <c r="C16" s="189">
        <v>1641675</v>
      </c>
      <c r="D16" s="198">
        <f>C16-B16</f>
        <v>30501</v>
      </c>
      <c r="E16" s="20">
        <f>D16/B16</f>
        <v>0.018930916213891237</v>
      </c>
    </row>
    <row r="17" spans="1:8" ht="14.25">
      <c r="A17" s="18" t="s">
        <v>9</v>
      </c>
      <c r="B17" s="255">
        <v>988980</v>
      </c>
      <c r="C17" s="190">
        <v>985884</v>
      </c>
      <c r="D17" s="198">
        <f>C17-B17</f>
        <v>-3096</v>
      </c>
      <c r="E17" s="20">
        <f>D17/B17</f>
        <v>-0.0031304980889401202</v>
      </c>
      <c r="F17" s="10"/>
      <c r="G17" s="12"/>
      <c r="H17" s="12"/>
    </row>
    <row r="18" spans="1:8" ht="14.25">
      <c r="A18" s="18" t="s">
        <v>124</v>
      </c>
      <c r="B18" s="255">
        <v>0</v>
      </c>
      <c r="C18" s="190">
        <v>0</v>
      </c>
      <c r="D18" s="198">
        <v>0</v>
      </c>
      <c r="E18" s="20">
        <v>0</v>
      </c>
      <c r="F18" s="10"/>
      <c r="G18" s="12"/>
      <c r="H18" s="12"/>
    </row>
    <row r="19" spans="1:7" ht="14.25">
      <c r="A19" s="18" t="s">
        <v>10</v>
      </c>
      <c r="B19" s="159">
        <f>SUM(B16:B18)</f>
        <v>2600154</v>
      </c>
      <c r="C19" s="159">
        <f>SUM(C16:C18)</f>
        <v>2627559</v>
      </c>
      <c r="D19" s="198">
        <f>C19-B19</f>
        <v>27405</v>
      </c>
      <c r="E19" s="20">
        <f>D19/B19</f>
        <v>0.01053976033727233</v>
      </c>
      <c r="G19" s="116"/>
    </row>
    <row r="20" spans="7:8" ht="13.5" customHeight="1">
      <c r="G20" s="30"/>
      <c r="H20" s="30"/>
    </row>
    <row r="21" spans="1:4" ht="15.75" customHeight="1">
      <c r="A21" s="351" t="s">
        <v>11</v>
      </c>
      <c r="B21" s="351"/>
      <c r="C21" s="351"/>
      <c r="D21" s="351"/>
    </row>
    <row r="22" spans="1:4" ht="13.5" customHeight="1">
      <c r="A22" s="21"/>
      <c r="B22" s="21"/>
      <c r="C22" s="21"/>
      <c r="D22" s="21"/>
    </row>
    <row r="23" spans="1:7" ht="15" customHeight="1">
      <c r="A23" s="22" t="s">
        <v>13</v>
      </c>
      <c r="B23" s="23">
        <v>200</v>
      </c>
      <c r="C23" s="23">
        <v>181</v>
      </c>
      <c r="D23" s="19">
        <f>C23-B23</f>
        <v>-19</v>
      </c>
      <c r="E23" s="20">
        <f>D23/B23</f>
        <v>-0.095</v>
      </c>
      <c r="G23" s="9" t="s">
        <v>12</v>
      </c>
    </row>
    <row r="24" spans="1:7" ht="15" customHeight="1">
      <c r="A24" s="22" t="s">
        <v>14</v>
      </c>
      <c r="B24" s="23">
        <v>220</v>
      </c>
      <c r="C24" s="23">
        <v>181</v>
      </c>
      <c r="D24" s="19">
        <f>C24-B24</f>
        <v>-39</v>
      </c>
      <c r="E24" s="20">
        <f>D24/B24</f>
        <v>-0.17727272727272728</v>
      </c>
      <c r="G24" s="9" t="s">
        <v>12</v>
      </c>
    </row>
    <row r="25" spans="1:5" ht="15" customHeight="1">
      <c r="A25" s="22" t="s">
        <v>124</v>
      </c>
      <c r="B25" s="23">
        <v>0</v>
      </c>
      <c r="C25" s="23"/>
      <c r="D25" s="19">
        <f>C25-B25</f>
        <v>0</v>
      </c>
      <c r="E25" s="20">
        <v>0</v>
      </c>
    </row>
    <row r="26" spans="1:5" ht="15" customHeight="1">
      <c r="A26" s="351"/>
      <c r="B26" s="351"/>
      <c r="C26" s="351"/>
      <c r="D26" s="351"/>
      <c r="E26" s="26"/>
    </row>
    <row r="27" spans="1:5" ht="16.5" customHeight="1">
      <c r="A27" s="365" t="s">
        <v>187</v>
      </c>
      <c r="B27" s="365"/>
      <c r="C27" s="365"/>
      <c r="D27" s="365"/>
      <c r="E27" s="26"/>
    </row>
    <row r="28" spans="1:7" ht="57.75" customHeight="1">
      <c r="A28" s="15" t="s">
        <v>5</v>
      </c>
      <c r="B28" s="15" t="s">
        <v>15</v>
      </c>
      <c r="C28" s="15" t="s">
        <v>16</v>
      </c>
      <c r="D28" s="15" t="s">
        <v>17</v>
      </c>
      <c r="E28" s="107" t="s">
        <v>7</v>
      </c>
      <c r="G28" s="9" t="s">
        <v>12</v>
      </c>
    </row>
    <row r="29" spans="1:8" ht="14.25">
      <c r="A29" s="18" t="s">
        <v>13</v>
      </c>
      <c r="B29" s="23">
        <v>322234800</v>
      </c>
      <c r="C29" s="171">
        <v>297143175</v>
      </c>
      <c r="D29" s="19">
        <f>C29-B29</f>
        <v>-25091625</v>
      </c>
      <c r="E29" s="20">
        <f>D29/B29</f>
        <v>-0.07786752082642844</v>
      </c>
      <c r="G29" s="9" t="s">
        <v>12</v>
      </c>
      <c r="H29" s="9" t="s">
        <v>12</v>
      </c>
    </row>
    <row r="30" spans="1:8" ht="14.25">
      <c r="A30" s="18" t="s">
        <v>18</v>
      </c>
      <c r="B30" s="23">
        <v>217575600</v>
      </c>
      <c r="C30" s="23">
        <v>178445004</v>
      </c>
      <c r="D30" s="19">
        <f>C30-B30</f>
        <v>-39130596</v>
      </c>
      <c r="E30" s="20">
        <f>D30/B30</f>
        <v>-0.17984827342771892</v>
      </c>
      <c r="G30" s="9" t="s">
        <v>12</v>
      </c>
      <c r="H30" s="9" t="s">
        <v>12</v>
      </c>
    </row>
    <row r="31" spans="1:5" ht="14.25">
      <c r="A31" s="18" t="s">
        <v>124</v>
      </c>
      <c r="B31" s="23">
        <f>B18*B25</f>
        <v>0</v>
      </c>
      <c r="C31" s="23"/>
      <c r="D31" s="19">
        <f>C31-B31</f>
        <v>0</v>
      </c>
      <c r="E31" s="20">
        <v>0</v>
      </c>
    </row>
    <row r="32" spans="1:7" ht="17.25" customHeight="1">
      <c r="A32" s="18" t="s">
        <v>10</v>
      </c>
      <c r="B32" s="23">
        <f>SUM(B29:B31)</f>
        <v>539810400</v>
      </c>
      <c r="C32" s="23">
        <f>SUM(C29:C31)</f>
        <v>475588179</v>
      </c>
      <c r="D32" s="19">
        <f>C32-B32</f>
        <v>-64222221</v>
      </c>
      <c r="E32" s="20">
        <f>D32/B32</f>
        <v>-0.11897181121371504</v>
      </c>
      <c r="G32" s="9" t="s">
        <v>12</v>
      </c>
    </row>
    <row r="33" spans="1:7" ht="14.25">
      <c r="A33" s="13"/>
      <c r="B33" s="13"/>
      <c r="C33" s="13"/>
      <c r="D33" s="13"/>
      <c r="E33" s="26"/>
      <c r="G33" s="9" t="s">
        <v>12</v>
      </c>
    </row>
    <row r="34" spans="1:7" ht="18" customHeight="1">
      <c r="A34" s="366" t="s">
        <v>19</v>
      </c>
      <c r="B34" s="366"/>
      <c r="C34" s="366"/>
      <c r="D34" s="31"/>
      <c r="E34" s="32"/>
      <c r="G34" s="30"/>
    </row>
    <row r="35" spans="1:7" ht="18" customHeight="1">
      <c r="A35" s="351" t="s">
        <v>186</v>
      </c>
      <c r="B35" s="351"/>
      <c r="C35" s="351"/>
      <c r="D35" s="351"/>
      <c r="E35" s="351"/>
      <c r="F35" s="351"/>
      <c r="G35" s="351"/>
    </row>
    <row r="36" spans="1:7" ht="43.5" customHeight="1">
      <c r="A36" s="15" t="s">
        <v>20</v>
      </c>
      <c r="B36" s="15" t="s">
        <v>21</v>
      </c>
      <c r="C36" s="15" t="s">
        <v>22</v>
      </c>
      <c r="D36" s="15" t="s">
        <v>23</v>
      </c>
      <c r="E36" s="28" t="s">
        <v>24</v>
      </c>
      <c r="F36" s="15" t="s">
        <v>25</v>
      </c>
      <c r="G36" s="30"/>
    </row>
    <row r="37" spans="1:7" ht="12.75" customHeight="1">
      <c r="A37" s="15">
        <v>1</v>
      </c>
      <c r="B37" s="15">
        <v>2</v>
      </c>
      <c r="C37" s="15">
        <v>3</v>
      </c>
      <c r="D37" s="15">
        <v>4</v>
      </c>
      <c r="E37" s="15" t="s">
        <v>26</v>
      </c>
      <c r="F37" s="15">
        <v>6</v>
      </c>
      <c r="G37" s="30"/>
    </row>
    <row r="38" spans="1:7" ht="12.75" customHeight="1">
      <c r="A38" s="172">
        <v>1</v>
      </c>
      <c r="B38" s="235" t="s">
        <v>156</v>
      </c>
      <c r="C38" s="256">
        <v>490</v>
      </c>
      <c r="D38" s="256">
        <v>490</v>
      </c>
      <c r="E38" s="172">
        <f>C38-D38</f>
        <v>0</v>
      </c>
      <c r="F38" s="191">
        <f>E38/C38</f>
        <v>0</v>
      </c>
      <c r="G38" s="30"/>
    </row>
    <row r="39" spans="1:7" ht="12.75" customHeight="1">
      <c r="A39" s="172">
        <v>2</v>
      </c>
      <c r="B39" s="235" t="s">
        <v>157</v>
      </c>
      <c r="C39" s="256">
        <v>460</v>
      </c>
      <c r="D39" s="256">
        <v>460</v>
      </c>
      <c r="E39" s="172">
        <f aca="true" t="shared" si="0" ref="E39:E52">C39-D39</f>
        <v>0</v>
      </c>
      <c r="F39" s="191">
        <f aca="true" t="shared" si="1" ref="F39:F52">E39/C39</f>
        <v>0</v>
      </c>
      <c r="G39" s="30"/>
    </row>
    <row r="40" spans="1:7" ht="12.75" customHeight="1">
      <c r="A40" s="172">
        <v>3</v>
      </c>
      <c r="B40" s="235" t="s">
        <v>158</v>
      </c>
      <c r="C40" s="256">
        <v>398</v>
      </c>
      <c r="D40" s="256">
        <v>398</v>
      </c>
      <c r="E40" s="172">
        <f t="shared" si="0"/>
        <v>0</v>
      </c>
      <c r="F40" s="191">
        <f t="shared" si="1"/>
        <v>0</v>
      </c>
      <c r="G40" s="30"/>
    </row>
    <row r="41" spans="1:7" ht="12.75" customHeight="1">
      <c r="A41" s="172">
        <v>4</v>
      </c>
      <c r="B41" s="235" t="s">
        <v>159</v>
      </c>
      <c r="C41" s="256">
        <v>388</v>
      </c>
      <c r="D41" s="256">
        <v>388</v>
      </c>
      <c r="E41" s="172">
        <f t="shared" si="0"/>
        <v>0</v>
      </c>
      <c r="F41" s="191">
        <f t="shared" si="1"/>
        <v>0</v>
      </c>
      <c r="G41" s="30"/>
    </row>
    <row r="42" spans="1:7" ht="12.75" customHeight="1">
      <c r="A42" s="172">
        <v>5</v>
      </c>
      <c r="B42" s="235" t="s">
        <v>160</v>
      </c>
      <c r="C42" s="256">
        <v>434</v>
      </c>
      <c r="D42" s="256">
        <v>434</v>
      </c>
      <c r="E42" s="172">
        <f t="shared" si="0"/>
        <v>0</v>
      </c>
      <c r="F42" s="191">
        <f t="shared" si="1"/>
        <v>0</v>
      </c>
      <c r="G42" s="30"/>
    </row>
    <row r="43" spans="1:7" ht="12.75" customHeight="1">
      <c r="A43" s="172">
        <v>6</v>
      </c>
      <c r="B43" s="235" t="s">
        <v>161</v>
      </c>
      <c r="C43" s="256">
        <v>281</v>
      </c>
      <c r="D43" s="256">
        <v>281</v>
      </c>
      <c r="E43" s="172">
        <f t="shared" si="0"/>
        <v>0</v>
      </c>
      <c r="F43" s="191">
        <f t="shared" si="1"/>
        <v>0</v>
      </c>
      <c r="G43" s="30"/>
    </row>
    <row r="44" spans="1:7" ht="12.75" customHeight="1">
      <c r="A44" s="172">
        <v>7</v>
      </c>
      <c r="B44" s="235" t="s">
        <v>162</v>
      </c>
      <c r="C44" s="256">
        <v>443</v>
      </c>
      <c r="D44" s="256">
        <v>443</v>
      </c>
      <c r="E44" s="172">
        <f t="shared" si="0"/>
        <v>0</v>
      </c>
      <c r="F44" s="191">
        <f t="shared" si="1"/>
        <v>0</v>
      </c>
      <c r="G44" s="30"/>
    </row>
    <row r="45" spans="1:7" ht="12.75" customHeight="1">
      <c r="A45" s="172">
        <v>8</v>
      </c>
      <c r="B45" s="235" t="s">
        <v>163</v>
      </c>
      <c r="C45" s="256">
        <v>490</v>
      </c>
      <c r="D45" s="256">
        <v>490</v>
      </c>
      <c r="E45" s="172">
        <f t="shared" si="0"/>
        <v>0</v>
      </c>
      <c r="F45" s="191">
        <f t="shared" si="1"/>
        <v>0</v>
      </c>
      <c r="G45" s="30"/>
    </row>
    <row r="46" spans="1:7" ht="12.75" customHeight="1">
      <c r="A46" s="172">
        <v>9</v>
      </c>
      <c r="B46" s="235" t="s">
        <v>164</v>
      </c>
      <c r="C46" s="256">
        <v>569</v>
      </c>
      <c r="D46" s="256">
        <v>569</v>
      </c>
      <c r="E46" s="172">
        <f t="shared" si="0"/>
        <v>0</v>
      </c>
      <c r="F46" s="191">
        <f t="shared" si="1"/>
        <v>0</v>
      </c>
      <c r="G46" s="30"/>
    </row>
    <row r="47" spans="1:7" ht="12.75" customHeight="1">
      <c r="A47" s="172">
        <v>10</v>
      </c>
      <c r="B47" s="235" t="s">
        <v>165</v>
      </c>
      <c r="C47" s="256">
        <v>885</v>
      </c>
      <c r="D47" s="256">
        <v>885</v>
      </c>
      <c r="E47" s="172">
        <f t="shared" si="0"/>
        <v>0</v>
      </c>
      <c r="F47" s="191">
        <f t="shared" si="1"/>
        <v>0</v>
      </c>
      <c r="G47" s="30"/>
    </row>
    <row r="48" spans="1:7" ht="12.75" customHeight="1">
      <c r="A48" s="172">
        <v>11</v>
      </c>
      <c r="B48" s="235" t="s">
        <v>166</v>
      </c>
      <c r="C48" s="256">
        <v>726</v>
      </c>
      <c r="D48" s="256">
        <v>726</v>
      </c>
      <c r="E48" s="172">
        <f t="shared" si="0"/>
        <v>0</v>
      </c>
      <c r="F48" s="191">
        <f t="shared" si="1"/>
        <v>0</v>
      </c>
      <c r="G48" s="30"/>
    </row>
    <row r="49" spans="1:7" ht="12.75" customHeight="1">
      <c r="A49" s="172">
        <v>12</v>
      </c>
      <c r="B49" s="235" t="s">
        <v>167</v>
      </c>
      <c r="C49" s="256">
        <v>157</v>
      </c>
      <c r="D49" s="256">
        <v>157</v>
      </c>
      <c r="E49" s="172">
        <f t="shared" si="0"/>
        <v>0</v>
      </c>
      <c r="F49" s="191">
        <f t="shared" si="1"/>
        <v>0</v>
      </c>
      <c r="G49" s="30"/>
    </row>
    <row r="50" spans="1:7" ht="12.75" customHeight="1">
      <c r="A50" s="172">
        <v>13</v>
      </c>
      <c r="B50" s="235" t="s">
        <v>168</v>
      </c>
      <c r="C50" s="256">
        <v>738</v>
      </c>
      <c r="D50" s="256">
        <v>738</v>
      </c>
      <c r="E50" s="172">
        <f t="shared" si="0"/>
        <v>0</v>
      </c>
      <c r="F50" s="191">
        <f t="shared" si="1"/>
        <v>0</v>
      </c>
      <c r="G50" s="30"/>
    </row>
    <row r="51" spans="1:7" ht="12.75" customHeight="1">
      <c r="A51" s="172">
        <v>14</v>
      </c>
      <c r="B51" s="235" t="s">
        <v>169</v>
      </c>
      <c r="C51" s="256">
        <v>307</v>
      </c>
      <c r="D51" s="256">
        <v>307</v>
      </c>
      <c r="E51" s="172">
        <f t="shared" si="0"/>
        <v>0</v>
      </c>
      <c r="F51" s="191">
        <f t="shared" si="1"/>
        <v>0</v>
      </c>
      <c r="G51" s="30"/>
    </row>
    <row r="52" spans="1:7" ht="17.25" customHeight="1">
      <c r="A52" s="202"/>
      <c r="B52" s="203" t="s">
        <v>27</v>
      </c>
      <c r="C52" s="42">
        <f>SUM(C38:C51)</f>
        <v>6766</v>
      </c>
      <c r="D52" s="42">
        <f>SUM(D38:D51)</f>
        <v>6766</v>
      </c>
      <c r="E52" s="199">
        <f t="shared" si="0"/>
        <v>0</v>
      </c>
      <c r="F52" s="204">
        <f t="shared" si="1"/>
        <v>0</v>
      </c>
      <c r="G52" s="30"/>
    </row>
    <row r="53" spans="1:7" ht="12.75" customHeight="1">
      <c r="A53" s="24"/>
      <c r="B53" s="35"/>
      <c r="C53" s="36"/>
      <c r="D53" s="36"/>
      <c r="E53" s="36"/>
      <c r="F53" s="37"/>
      <c r="G53" s="30"/>
    </row>
    <row r="54" spans="1:8" ht="12.75" customHeight="1">
      <c r="A54" s="351" t="s">
        <v>185</v>
      </c>
      <c r="B54" s="351"/>
      <c r="C54" s="351"/>
      <c r="D54" s="351"/>
      <c r="E54" s="351"/>
      <c r="F54" s="351"/>
      <c r="G54" s="351"/>
      <c r="H54" s="351"/>
    </row>
    <row r="55" spans="1:7" ht="45.75" customHeight="1">
      <c r="A55" s="15" t="s">
        <v>20</v>
      </c>
      <c r="B55" s="15" t="s">
        <v>21</v>
      </c>
      <c r="C55" s="15" t="s">
        <v>22</v>
      </c>
      <c r="D55" s="15" t="s">
        <v>23</v>
      </c>
      <c r="E55" s="28" t="s">
        <v>24</v>
      </c>
      <c r="F55" s="15" t="s">
        <v>25</v>
      </c>
      <c r="G55" s="30"/>
    </row>
    <row r="56" spans="1:7" ht="12.75" customHeight="1">
      <c r="A56" s="15">
        <v>1</v>
      </c>
      <c r="B56" s="15">
        <v>2</v>
      </c>
      <c r="C56" s="15">
        <v>3</v>
      </c>
      <c r="D56" s="15">
        <v>4</v>
      </c>
      <c r="E56" s="15" t="s">
        <v>26</v>
      </c>
      <c r="F56" s="15">
        <v>6</v>
      </c>
      <c r="G56" s="30"/>
    </row>
    <row r="57" spans="1:7" ht="12.75" customHeight="1">
      <c r="A57" s="172">
        <v>1</v>
      </c>
      <c r="B57" s="235" t="s">
        <v>156</v>
      </c>
      <c r="C57" s="217">
        <v>402</v>
      </c>
      <c r="D57" s="217">
        <v>402</v>
      </c>
      <c r="E57" s="172">
        <f>C57-D57</f>
        <v>0</v>
      </c>
      <c r="F57" s="191">
        <f aca="true" t="shared" si="2" ref="F57:F71">E57/C57</f>
        <v>0</v>
      </c>
      <c r="G57" s="30"/>
    </row>
    <row r="58" spans="1:7" ht="12.75" customHeight="1">
      <c r="A58" s="172">
        <v>2</v>
      </c>
      <c r="B58" s="235" t="s">
        <v>157</v>
      </c>
      <c r="C58" s="217">
        <v>367</v>
      </c>
      <c r="D58" s="217">
        <v>367</v>
      </c>
      <c r="E58" s="172">
        <f aca="true" t="shared" si="3" ref="E58:E71">C58-D58</f>
        <v>0</v>
      </c>
      <c r="F58" s="191">
        <f t="shared" si="2"/>
        <v>0</v>
      </c>
      <c r="G58" s="30"/>
    </row>
    <row r="59" spans="1:7" ht="12.75" customHeight="1">
      <c r="A59" s="172">
        <v>3</v>
      </c>
      <c r="B59" s="235" t="s">
        <v>158</v>
      </c>
      <c r="C59" s="217">
        <v>265</v>
      </c>
      <c r="D59" s="217">
        <v>265</v>
      </c>
      <c r="E59" s="172">
        <f t="shared" si="3"/>
        <v>0</v>
      </c>
      <c r="F59" s="191">
        <f t="shared" si="2"/>
        <v>0</v>
      </c>
      <c r="G59" s="30"/>
    </row>
    <row r="60" spans="1:7" ht="12.75" customHeight="1">
      <c r="A60" s="172">
        <v>4</v>
      </c>
      <c r="B60" s="235" t="s">
        <v>159</v>
      </c>
      <c r="C60" s="217">
        <v>323</v>
      </c>
      <c r="D60" s="217">
        <v>323</v>
      </c>
      <c r="E60" s="172">
        <f t="shared" si="3"/>
        <v>0</v>
      </c>
      <c r="F60" s="191">
        <f t="shared" si="2"/>
        <v>0</v>
      </c>
      <c r="G60" s="30"/>
    </row>
    <row r="61" spans="1:7" ht="12.75" customHeight="1">
      <c r="A61" s="172">
        <v>5</v>
      </c>
      <c r="B61" s="235" t="s">
        <v>160</v>
      </c>
      <c r="C61" s="217">
        <v>415</v>
      </c>
      <c r="D61" s="217">
        <v>415</v>
      </c>
      <c r="E61" s="172">
        <f t="shared" si="3"/>
        <v>0</v>
      </c>
      <c r="F61" s="191">
        <f t="shared" si="2"/>
        <v>0</v>
      </c>
      <c r="G61" s="30"/>
    </row>
    <row r="62" spans="1:7" ht="12.75" customHeight="1">
      <c r="A62" s="172">
        <v>6</v>
      </c>
      <c r="B62" s="235" t="s">
        <v>161</v>
      </c>
      <c r="C62" s="217">
        <v>213</v>
      </c>
      <c r="D62" s="217">
        <v>213</v>
      </c>
      <c r="E62" s="172">
        <f t="shared" si="3"/>
        <v>0</v>
      </c>
      <c r="F62" s="191">
        <f t="shared" si="2"/>
        <v>0</v>
      </c>
      <c r="G62" s="30"/>
    </row>
    <row r="63" spans="1:7" ht="12.75" customHeight="1">
      <c r="A63" s="172">
        <v>7</v>
      </c>
      <c r="B63" s="235" t="s">
        <v>162</v>
      </c>
      <c r="C63" s="218">
        <v>462</v>
      </c>
      <c r="D63" s="218">
        <v>462</v>
      </c>
      <c r="E63" s="172">
        <f t="shared" si="3"/>
        <v>0</v>
      </c>
      <c r="F63" s="191">
        <f t="shared" si="2"/>
        <v>0</v>
      </c>
      <c r="G63" s="30"/>
    </row>
    <row r="64" spans="1:7" ht="12.75" customHeight="1">
      <c r="A64" s="172">
        <v>8</v>
      </c>
      <c r="B64" s="235" t="s">
        <v>163</v>
      </c>
      <c r="C64" s="218">
        <v>425</v>
      </c>
      <c r="D64" s="218">
        <v>425</v>
      </c>
      <c r="E64" s="172">
        <f t="shared" si="3"/>
        <v>0</v>
      </c>
      <c r="F64" s="191">
        <f t="shared" si="2"/>
        <v>0</v>
      </c>
      <c r="G64" s="30"/>
    </row>
    <row r="65" spans="1:7" ht="12.75" customHeight="1">
      <c r="A65" s="172">
        <v>9</v>
      </c>
      <c r="B65" s="235" t="s">
        <v>164</v>
      </c>
      <c r="C65" s="218">
        <v>328</v>
      </c>
      <c r="D65" s="218">
        <v>328</v>
      </c>
      <c r="E65" s="172">
        <f t="shared" si="3"/>
        <v>0</v>
      </c>
      <c r="F65" s="191">
        <f t="shared" si="2"/>
        <v>0</v>
      </c>
      <c r="G65" s="30"/>
    </row>
    <row r="66" spans="1:7" ht="12.75" customHeight="1">
      <c r="A66" s="172">
        <v>10</v>
      </c>
      <c r="B66" s="235" t="s">
        <v>165</v>
      </c>
      <c r="C66" s="218">
        <v>458</v>
      </c>
      <c r="D66" s="218">
        <v>458</v>
      </c>
      <c r="E66" s="172">
        <f t="shared" si="3"/>
        <v>0</v>
      </c>
      <c r="F66" s="191">
        <f t="shared" si="2"/>
        <v>0</v>
      </c>
      <c r="G66" s="30"/>
    </row>
    <row r="67" spans="1:7" ht="12.75" customHeight="1">
      <c r="A67" s="172">
        <v>11</v>
      </c>
      <c r="B67" s="235" t="s">
        <v>166</v>
      </c>
      <c r="C67" s="218">
        <v>439</v>
      </c>
      <c r="D67" s="218">
        <v>439</v>
      </c>
      <c r="E67" s="172">
        <f t="shared" si="3"/>
        <v>0</v>
      </c>
      <c r="F67" s="191">
        <f t="shared" si="2"/>
        <v>0</v>
      </c>
      <c r="G67" s="30"/>
    </row>
    <row r="68" spans="1:7" ht="12.75" customHeight="1">
      <c r="A68" s="172">
        <v>12</v>
      </c>
      <c r="B68" s="235" t="s">
        <v>167</v>
      </c>
      <c r="C68" s="218">
        <v>141</v>
      </c>
      <c r="D68" s="218">
        <v>141</v>
      </c>
      <c r="E68" s="172">
        <f t="shared" si="3"/>
        <v>0</v>
      </c>
      <c r="F68" s="191">
        <f t="shared" si="2"/>
        <v>0</v>
      </c>
      <c r="G68" s="30"/>
    </row>
    <row r="69" spans="1:7" ht="12.75" customHeight="1">
      <c r="A69" s="172">
        <v>13</v>
      </c>
      <c r="B69" s="235" t="s">
        <v>168</v>
      </c>
      <c r="C69" s="218">
        <v>472</v>
      </c>
      <c r="D69" s="218">
        <v>472</v>
      </c>
      <c r="E69" s="172">
        <f t="shared" si="3"/>
        <v>0</v>
      </c>
      <c r="F69" s="191">
        <f t="shared" si="2"/>
        <v>0</v>
      </c>
      <c r="G69" s="30"/>
    </row>
    <row r="70" spans="1:7" ht="12.75" customHeight="1">
      <c r="A70" s="172">
        <v>14</v>
      </c>
      <c r="B70" s="235" t="s">
        <v>169</v>
      </c>
      <c r="C70" s="218">
        <v>242</v>
      </c>
      <c r="D70" s="218">
        <v>242</v>
      </c>
      <c r="E70" s="172">
        <f t="shared" si="3"/>
        <v>0</v>
      </c>
      <c r="F70" s="191">
        <f t="shared" si="2"/>
        <v>0</v>
      </c>
      <c r="G70" s="30"/>
    </row>
    <row r="71" spans="1:7" ht="12.75" customHeight="1">
      <c r="A71" s="202"/>
      <c r="B71" s="203" t="s">
        <v>27</v>
      </c>
      <c r="C71" s="199">
        <f>SUM(C57:C70)</f>
        <v>4952</v>
      </c>
      <c r="D71" s="199">
        <f>SUM(D57:D70)</f>
        <v>4952</v>
      </c>
      <c r="E71" s="199">
        <f t="shared" si="3"/>
        <v>0</v>
      </c>
      <c r="F71" s="204">
        <f t="shared" si="2"/>
        <v>0</v>
      </c>
      <c r="G71" s="30"/>
    </row>
    <row r="72" spans="1:7" ht="12.75" customHeight="1">
      <c r="A72" s="39"/>
      <c r="B72" s="2"/>
      <c r="C72" s="36"/>
      <c r="D72" s="36"/>
      <c r="E72" s="40"/>
      <c r="F72" s="41"/>
      <c r="G72" s="30"/>
    </row>
    <row r="73" spans="1:7" ht="12.75" customHeight="1">
      <c r="A73" s="39"/>
      <c r="B73" s="2"/>
      <c r="C73" s="36"/>
      <c r="D73" s="36"/>
      <c r="E73" s="40"/>
      <c r="F73" s="41"/>
      <c r="G73" s="30"/>
    </row>
    <row r="74" spans="1:8" ht="12.75" customHeight="1">
      <c r="A74" s="351" t="s">
        <v>184</v>
      </c>
      <c r="B74" s="351"/>
      <c r="C74" s="351"/>
      <c r="D74" s="351"/>
      <c r="E74" s="351"/>
      <c r="F74" s="351"/>
      <c r="G74" s="351"/>
      <c r="H74" s="351"/>
    </row>
    <row r="75" spans="1:7" ht="45.75" customHeight="1">
      <c r="A75" s="15" t="s">
        <v>20</v>
      </c>
      <c r="B75" s="15" t="s">
        <v>21</v>
      </c>
      <c r="C75" s="15" t="s">
        <v>22</v>
      </c>
      <c r="D75" s="15" t="s">
        <v>23</v>
      </c>
      <c r="E75" s="28" t="s">
        <v>24</v>
      </c>
      <c r="F75" s="15" t="s">
        <v>25</v>
      </c>
      <c r="G75" s="30"/>
    </row>
    <row r="76" spans="1:7" ht="15" customHeight="1">
      <c r="A76" s="15">
        <v>1</v>
      </c>
      <c r="B76" s="15">
        <v>2</v>
      </c>
      <c r="C76" s="15">
        <v>3</v>
      </c>
      <c r="D76" s="15">
        <v>4</v>
      </c>
      <c r="E76" s="15" t="s">
        <v>26</v>
      </c>
      <c r="F76" s="15">
        <v>6</v>
      </c>
      <c r="G76" s="30"/>
    </row>
    <row r="77" spans="1:7" ht="12.75" customHeight="1">
      <c r="A77" s="17">
        <v>1</v>
      </c>
      <c r="B77" s="235" t="s">
        <v>156</v>
      </c>
      <c r="C77" s="217">
        <v>36</v>
      </c>
      <c r="D77" s="217">
        <v>36</v>
      </c>
      <c r="E77" s="172">
        <f>C77-D77</f>
        <v>0</v>
      </c>
      <c r="F77" s="132">
        <f>E77/C77</f>
        <v>0</v>
      </c>
      <c r="G77" s="30"/>
    </row>
    <row r="78" spans="1:7" ht="12.75" customHeight="1">
      <c r="A78" s="17">
        <v>2</v>
      </c>
      <c r="B78" s="235" t="s">
        <v>157</v>
      </c>
      <c r="C78" s="217">
        <v>54</v>
      </c>
      <c r="D78" s="217">
        <v>54</v>
      </c>
      <c r="E78" s="172">
        <f aca="true" t="shared" si="4" ref="E78:E90">C78-D78</f>
        <v>0</v>
      </c>
      <c r="F78" s="132">
        <f aca="true" t="shared" si="5" ref="F78:F90">E78/C78</f>
        <v>0</v>
      </c>
      <c r="G78" s="30"/>
    </row>
    <row r="79" spans="1:7" ht="12.75" customHeight="1">
      <c r="A79" s="17">
        <v>3</v>
      </c>
      <c r="B79" s="235" t="s">
        <v>158</v>
      </c>
      <c r="C79" s="217">
        <v>29</v>
      </c>
      <c r="D79" s="217">
        <v>29</v>
      </c>
      <c r="E79" s="172">
        <f t="shared" si="4"/>
        <v>0</v>
      </c>
      <c r="F79" s="132">
        <f t="shared" si="5"/>
        <v>0</v>
      </c>
      <c r="G79" s="30"/>
    </row>
    <row r="80" spans="1:7" ht="12.75" customHeight="1">
      <c r="A80" s="17">
        <v>4</v>
      </c>
      <c r="B80" s="235" t="s">
        <v>159</v>
      </c>
      <c r="C80" s="217">
        <v>30</v>
      </c>
      <c r="D80" s="217">
        <v>30</v>
      </c>
      <c r="E80" s="172">
        <f t="shared" si="4"/>
        <v>0</v>
      </c>
      <c r="F80" s="132">
        <f t="shared" si="5"/>
        <v>0</v>
      </c>
      <c r="G80" s="30"/>
    </row>
    <row r="81" spans="1:7" ht="12.75" customHeight="1">
      <c r="A81" s="17">
        <v>5</v>
      </c>
      <c r="B81" s="235" t="s">
        <v>160</v>
      </c>
      <c r="C81" s="217">
        <v>32</v>
      </c>
      <c r="D81" s="217">
        <v>32</v>
      </c>
      <c r="E81" s="172">
        <f t="shared" si="4"/>
        <v>0</v>
      </c>
      <c r="F81" s="132">
        <f t="shared" si="5"/>
        <v>0</v>
      </c>
      <c r="G81" s="30"/>
    </row>
    <row r="82" spans="1:7" ht="12.75" customHeight="1">
      <c r="A82" s="17">
        <v>6</v>
      </c>
      <c r="B82" s="235" t="s">
        <v>161</v>
      </c>
      <c r="C82" s="217">
        <v>32</v>
      </c>
      <c r="D82" s="217">
        <v>32</v>
      </c>
      <c r="E82" s="172">
        <f t="shared" si="4"/>
        <v>0</v>
      </c>
      <c r="F82" s="132">
        <f t="shared" si="5"/>
        <v>0</v>
      </c>
      <c r="G82" s="30"/>
    </row>
    <row r="83" spans="1:7" ht="12.75" customHeight="1">
      <c r="A83" s="17">
        <v>7</v>
      </c>
      <c r="B83" s="235" t="s">
        <v>162</v>
      </c>
      <c r="C83" s="218">
        <v>38</v>
      </c>
      <c r="D83" s="218">
        <v>38</v>
      </c>
      <c r="E83" s="172">
        <f t="shared" si="4"/>
        <v>0</v>
      </c>
      <c r="F83" s="132">
        <f t="shared" si="5"/>
        <v>0</v>
      </c>
      <c r="G83" s="30"/>
    </row>
    <row r="84" spans="1:7" ht="12.75" customHeight="1">
      <c r="A84" s="17">
        <v>8</v>
      </c>
      <c r="B84" s="235" t="s">
        <v>163</v>
      </c>
      <c r="C84" s="218">
        <v>42</v>
      </c>
      <c r="D84" s="218">
        <v>42</v>
      </c>
      <c r="E84" s="172">
        <f t="shared" si="4"/>
        <v>0</v>
      </c>
      <c r="F84" s="132">
        <f t="shared" si="5"/>
        <v>0</v>
      </c>
      <c r="G84" s="30"/>
    </row>
    <row r="85" spans="1:7" ht="12.75" customHeight="1">
      <c r="A85" s="17">
        <v>9</v>
      </c>
      <c r="B85" s="235" t="s">
        <v>164</v>
      </c>
      <c r="C85" s="218">
        <v>45</v>
      </c>
      <c r="D85" s="218">
        <v>45</v>
      </c>
      <c r="E85" s="172">
        <f t="shared" si="4"/>
        <v>0</v>
      </c>
      <c r="F85" s="132">
        <f t="shared" si="5"/>
        <v>0</v>
      </c>
      <c r="G85" s="30"/>
    </row>
    <row r="86" spans="1:7" ht="12.75" customHeight="1">
      <c r="A86" s="17">
        <v>10</v>
      </c>
      <c r="B86" s="235" t="s">
        <v>165</v>
      </c>
      <c r="C86" s="218">
        <v>79</v>
      </c>
      <c r="D86" s="218">
        <v>79</v>
      </c>
      <c r="E86" s="172">
        <f t="shared" si="4"/>
        <v>0</v>
      </c>
      <c r="F86" s="132">
        <f t="shared" si="5"/>
        <v>0</v>
      </c>
      <c r="G86" s="30"/>
    </row>
    <row r="87" spans="1:7" ht="12.75" customHeight="1">
      <c r="A87" s="17">
        <v>11</v>
      </c>
      <c r="B87" s="235" t="s">
        <v>166</v>
      </c>
      <c r="C87" s="218">
        <v>66</v>
      </c>
      <c r="D87" s="218">
        <v>66</v>
      </c>
      <c r="E87" s="172">
        <f t="shared" si="4"/>
        <v>0</v>
      </c>
      <c r="F87" s="132">
        <f t="shared" si="5"/>
        <v>0</v>
      </c>
      <c r="G87" s="30"/>
    </row>
    <row r="88" spans="1:7" ht="12.75" customHeight="1">
      <c r="A88" s="17">
        <v>12</v>
      </c>
      <c r="B88" s="235" t="s">
        <v>167</v>
      </c>
      <c r="C88" s="218">
        <v>23</v>
      </c>
      <c r="D88" s="218">
        <v>23</v>
      </c>
      <c r="E88" s="172">
        <f t="shared" si="4"/>
        <v>0</v>
      </c>
      <c r="F88" s="132">
        <f t="shared" si="5"/>
        <v>0</v>
      </c>
      <c r="G88" s="30"/>
    </row>
    <row r="89" spans="1:7" ht="12.75" customHeight="1">
      <c r="A89" s="17">
        <v>13</v>
      </c>
      <c r="B89" s="235" t="s">
        <v>168</v>
      </c>
      <c r="C89" s="218">
        <v>72</v>
      </c>
      <c r="D89" s="218">
        <v>72</v>
      </c>
      <c r="E89" s="172">
        <f t="shared" si="4"/>
        <v>0</v>
      </c>
      <c r="F89" s="132">
        <f t="shared" si="5"/>
        <v>0</v>
      </c>
      <c r="G89" s="30"/>
    </row>
    <row r="90" spans="1:7" ht="12.75" customHeight="1">
      <c r="A90" s="17">
        <v>14</v>
      </c>
      <c r="B90" s="235" t="s">
        <v>169</v>
      </c>
      <c r="C90" s="218">
        <v>28</v>
      </c>
      <c r="D90" s="218">
        <v>28</v>
      </c>
      <c r="E90" s="172">
        <f t="shared" si="4"/>
        <v>0</v>
      </c>
      <c r="F90" s="132">
        <f t="shared" si="5"/>
        <v>0</v>
      </c>
      <c r="G90" s="30"/>
    </row>
    <row r="91" spans="1:7" ht="17.25" customHeight="1">
      <c r="A91" s="33"/>
      <c r="B91" s="1" t="s">
        <v>27</v>
      </c>
      <c r="C91" s="42">
        <f>SUM(C77:C90)</f>
        <v>606</v>
      </c>
      <c r="D91" s="42">
        <f>SUM(D77:D90)</f>
        <v>606</v>
      </c>
      <c r="E91" s="199">
        <f>C91-D91</f>
        <v>0</v>
      </c>
      <c r="F91" s="131">
        <f>E91/C91</f>
        <v>0</v>
      </c>
      <c r="G91" s="30"/>
    </row>
    <row r="92" spans="1:7" ht="12.75" customHeight="1">
      <c r="A92" s="39"/>
      <c r="B92" s="2"/>
      <c r="C92" s="36"/>
      <c r="D92" s="36"/>
      <c r="E92" s="40"/>
      <c r="F92" s="41"/>
      <c r="G92" s="30"/>
    </row>
    <row r="93" spans="1:7" ht="12.75" customHeight="1">
      <c r="A93" s="39"/>
      <c r="B93" s="2"/>
      <c r="C93" s="36"/>
      <c r="D93" s="36"/>
      <c r="E93" s="40"/>
      <c r="F93" s="41"/>
      <c r="G93" s="30"/>
    </row>
    <row r="94" spans="1:7" ht="12.75" customHeight="1">
      <c r="A94" s="369" t="s">
        <v>183</v>
      </c>
      <c r="B94" s="369"/>
      <c r="C94" s="369"/>
      <c r="D94" s="369"/>
      <c r="E94" s="369"/>
      <c r="F94" s="369"/>
      <c r="G94" s="369"/>
    </row>
    <row r="95" spans="1:7" ht="64.5" customHeight="1">
      <c r="A95" s="15" t="s">
        <v>20</v>
      </c>
      <c r="B95" s="15" t="s">
        <v>21</v>
      </c>
      <c r="C95" s="15" t="s">
        <v>182</v>
      </c>
      <c r="D95" s="119" t="s">
        <v>99</v>
      </c>
      <c r="E95" s="28" t="s">
        <v>6</v>
      </c>
      <c r="F95" s="15" t="s">
        <v>28</v>
      </c>
      <c r="G95" s="30"/>
    </row>
    <row r="96" spans="1:7" ht="12.75" customHeight="1">
      <c r="A96" s="15">
        <v>1</v>
      </c>
      <c r="B96" s="15">
        <v>2</v>
      </c>
      <c r="C96" s="15">
        <v>3</v>
      </c>
      <c r="D96" s="15">
        <v>4</v>
      </c>
      <c r="E96" s="15" t="s">
        <v>29</v>
      </c>
      <c r="F96" s="15">
        <v>6</v>
      </c>
      <c r="G96" s="30"/>
    </row>
    <row r="97" spans="1:8" ht="12.75" customHeight="1">
      <c r="A97" s="172">
        <v>1</v>
      </c>
      <c r="B97" s="235" t="s">
        <v>156</v>
      </c>
      <c r="C97" s="172">
        <v>131486</v>
      </c>
      <c r="D97" s="205">
        <v>124514</v>
      </c>
      <c r="E97" s="205">
        <f aca="true" t="shared" si="6" ref="E97:E111">D97-C97</f>
        <v>-6972</v>
      </c>
      <c r="F97" s="191">
        <f aca="true" t="shared" si="7" ref="F97:F111">E97/C97</f>
        <v>-0.05302465661743456</v>
      </c>
      <c r="G97" s="206"/>
      <c r="H97" s="174"/>
    </row>
    <row r="98" spans="1:8" ht="12.75" customHeight="1">
      <c r="A98" s="172">
        <v>2</v>
      </c>
      <c r="B98" s="235" t="s">
        <v>157</v>
      </c>
      <c r="C98" s="172">
        <v>105266</v>
      </c>
      <c r="D98" s="205">
        <v>97827</v>
      </c>
      <c r="E98" s="205">
        <f t="shared" si="6"/>
        <v>-7439</v>
      </c>
      <c r="F98" s="191">
        <f t="shared" si="7"/>
        <v>-0.0706685919480174</v>
      </c>
      <c r="G98" s="206"/>
      <c r="H98" s="252"/>
    </row>
    <row r="99" spans="1:8" ht="12.75" customHeight="1">
      <c r="A99" s="172">
        <v>3</v>
      </c>
      <c r="B99" s="235" t="s">
        <v>158</v>
      </c>
      <c r="C99" s="172">
        <v>33564</v>
      </c>
      <c r="D99" s="205">
        <v>31899</v>
      </c>
      <c r="E99" s="205">
        <f t="shared" si="6"/>
        <v>-1665</v>
      </c>
      <c r="F99" s="191">
        <f t="shared" si="7"/>
        <v>-0.04960672148730783</v>
      </c>
      <c r="G99" s="206"/>
      <c r="H99" s="174"/>
    </row>
    <row r="100" spans="1:8" ht="12.75" customHeight="1">
      <c r="A100" s="172">
        <v>4</v>
      </c>
      <c r="B100" s="235" t="s">
        <v>159</v>
      </c>
      <c r="C100" s="172">
        <v>74868</v>
      </c>
      <c r="D100" s="205">
        <v>71247</v>
      </c>
      <c r="E100" s="205">
        <f t="shared" si="6"/>
        <v>-3621</v>
      </c>
      <c r="F100" s="191">
        <f t="shared" si="7"/>
        <v>-0.048365122615803814</v>
      </c>
      <c r="G100" s="206"/>
      <c r="H100" s="174"/>
    </row>
    <row r="101" spans="1:8" ht="12.75" customHeight="1">
      <c r="A101" s="172">
        <v>5</v>
      </c>
      <c r="B101" s="235" t="s">
        <v>160</v>
      </c>
      <c r="C101" s="172">
        <v>66374</v>
      </c>
      <c r="D101" s="205">
        <v>62961</v>
      </c>
      <c r="E101" s="205">
        <f t="shared" si="6"/>
        <v>-3413</v>
      </c>
      <c r="F101" s="191">
        <f t="shared" si="7"/>
        <v>-0.05142073703558622</v>
      </c>
      <c r="G101" s="206"/>
      <c r="H101" s="174"/>
    </row>
    <row r="102" spans="1:8" ht="12.75" customHeight="1">
      <c r="A102" s="172">
        <v>6</v>
      </c>
      <c r="B102" s="235" t="s">
        <v>161</v>
      </c>
      <c r="C102" s="172">
        <v>46104</v>
      </c>
      <c r="D102" s="205">
        <v>44828</v>
      </c>
      <c r="E102" s="205">
        <f t="shared" si="6"/>
        <v>-1276</v>
      </c>
      <c r="F102" s="191">
        <f t="shared" si="7"/>
        <v>-0.027676557348603158</v>
      </c>
      <c r="G102" s="206"/>
      <c r="H102" s="174"/>
    </row>
    <row r="103" spans="1:8" ht="12.75" customHeight="1">
      <c r="A103" s="172">
        <v>7</v>
      </c>
      <c r="B103" s="235" t="s">
        <v>162</v>
      </c>
      <c r="C103" s="172">
        <v>110183</v>
      </c>
      <c r="D103" s="205">
        <v>103261</v>
      </c>
      <c r="E103" s="205">
        <f t="shared" si="6"/>
        <v>-6922</v>
      </c>
      <c r="F103" s="191">
        <f t="shared" si="7"/>
        <v>-0.06282275850176525</v>
      </c>
      <c r="G103" s="206"/>
      <c r="H103" s="174"/>
    </row>
    <row r="104" spans="1:8" ht="12.75" customHeight="1">
      <c r="A104" s="172">
        <v>8</v>
      </c>
      <c r="B104" s="235" t="s">
        <v>163</v>
      </c>
      <c r="C104" s="172">
        <v>142786</v>
      </c>
      <c r="D104" s="205">
        <v>133163</v>
      </c>
      <c r="E104" s="205">
        <f t="shared" si="6"/>
        <v>-9623</v>
      </c>
      <c r="F104" s="191">
        <f t="shared" si="7"/>
        <v>-0.06739456249212107</v>
      </c>
      <c r="G104" s="206"/>
      <c r="H104" s="174"/>
    </row>
    <row r="105" spans="1:8" ht="12.75" customHeight="1">
      <c r="A105" s="172">
        <v>9</v>
      </c>
      <c r="B105" s="235" t="s">
        <v>164</v>
      </c>
      <c r="C105" s="172">
        <v>161018</v>
      </c>
      <c r="D105" s="205">
        <v>158390</v>
      </c>
      <c r="E105" s="205">
        <f t="shared" si="6"/>
        <v>-2628</v>
      </c>
      <c r="F105" s="191">
        <f t="shared" si="7"/>
        <v>-0.01632115664087245</v>
      </c>
      <c r="G105" s="206"/>
      <c r="H105" s="174"/>
    </row>
    <row r="106" spans="1:8" ht="12.75" customHeight="1">
      <c r="A106" s="172">
        <v>10</v>
      </c>
      <c r="B106" s="235" t="s">
        <v>165</v>
      </c>
      <c r="C106" s="172">
        <v>360935</v>
      </c>
      <c r="D106" s="205">
        <v>358517</v>
      </c>
      <c r="E106" s="205">
        <f t="shared" si="6"/>
        <v>-2418</v>
      </c>
      <c r="F106" s="191">
        <f t="shared" si="7"/>
        <v>-0.006699267181071384</v>
      </c>
      <c r="G106" s="206"/>
      <c r="H106" s="174"/>
    </row>
    <row r="107" spans="1:8" ht="12.75" customHeight="1">
      <c r="A107" s="172">
        <v>11</v>
      </c>
      <c r="B107" s="235" t="s">
        <v>166</v>
      </c>
      <c r="C107" s="172">
        <v>179423</v>
      </c>
      <c r="D107" s="205">
        <v>176952</v>
      </c>
      <c r="E107" s="205">
        <f t="shared" si="6"/>
        <v>-2471</v>
      </c>
      <c r="F107" s="191">
        <f t="shared" si="7"/>
        <v>-0.013771924446698584</v>
      </c>
      <c r="G107" s="206"/>
      <c r="H107" s="174"/>
    </row>
    <row r="108" spans="1:8" ht="12.75" customHeight="1">
      <c r="A108" s="172">
        <v>12</v>
      </c>
      <c r="B108" s="235" t="s">
        <v>167</v>
      </c>
      <c r="C108" s="172">
        <v>54353</v>
      </c>
      <c r="D108" s="205">
        <v>53431</v>
      </c>
      <c r="E108" s="205">
        <f t="shared" si="6"/>
        <v>-922</v>
      </c>
      <c r="F108" s="191">
        <f t="shared" si="7"/>
        <v>-0.016963185104778025</v>
      </c>
      <c r="G108" s="206"/>
      <c r="H108" s="174"/>
    </row>
    <row r="109" spans="1:8" ht="12.75" customHeight="1">
      <c r="A109" s="172">
        <v>13</v>
      </c>
      <c r="B109" s="235" t="s">
        <v>168</v>
      </c>
      <c r="C109" s="172">
        <v>144537</v>
      </c>
      <c r="D109" s="205">
        <v>143683</v>
      </c>
      <c r="E109" s="205">
        <f t="shared" si="6"/>
        <v>-854</v>
      </c>
      <c r="F109" s="191">
        <f t="shared" si="7"/>
        <v>-0.005908521693407225</v>
      </c>
      <c r="G109" s="206"/>
      <c r="H109" s="174"/>
    </row>
    <row r="110" spans="1:8" ht="12.75" customHeight="1">
      <c r="A110" s="172">
        <v>14</v>
      </c>
      <c r="B110" s="235" t="s">
        <v>169</v>
      </c>
      <c r="C110" s="172">
        <v>81981</v>
      </c>
      <c r="D110" s="205">
        <v>81002</v>
      </c>
      <c r="E110" s="205">
        <f t="shared" si="6"/>
        <v>-979</v>
      </c>
      <c r="F110" s="191">
        <f t="shared" si="7"/>
        <v>-0.011941791390688086</v>
      </c>
      <c r="G110" s="206"/>
      <c r="H110" s="174"/>
    </row>
    <row r="111" spans="1:8" ht="12.75" customHeight="1">
      <c r="A111" s="33"/>
      <c r="B111" s="1" t="s">
        <v>27</v>
      </c>
      <c r="C111" s="15">
        <f>SUM(C97:C110)</f>
        <v>1692878</v>
      </c>
      <c r="D111" s="133">
        <f>SUM(D97:D110)</f>
        <v>1641675</v>
      </c>
      <c r="E111" s="133">
        <f t="shared" si="6"/>
        <v>-51203</v>
      </c>
      <c r="F111" s="131">
        <f t="shared" si="7"/>
        <v>-0.030246125237613105</v>
      </c>
      <c r="G111" s="30"/>
      <c r="H111" s="9" t="s">
        <v>12</v>
      </c>
    </row>
    <row r="112" spans="1:7" ht="12.75" customHeight="1">
      <c r="A112" s="24"/>
      <c r="B112" s="35"/>
      <c r="C112" s="36"/>
      <c r="D112" s="36"/>
      <c r="E112" s="36"/>
      <c r="F112" s="37"/>
      <c r="G112" s="30"/>
    </row>
    <row r="113" spans="1:7" ht="15.75" customHeight="1">
      <c r="A113" s="351" t="s">
        <v>189</v>
      </c>
      <c r="B113" s="351"/>
      <c r="C113" s="351"/>
      <c r="D113" s="351"/>
      <c r="E113" s="351"/>
      <c r="F113" s="351"/>
      <c r="G113" s="30"/>
    </row>
    <row r="114" spans="1:7" ht="75.75" customHeight="1">
      <c r="A114" s="15" t="s">
        <v>20</v>
      </c>
      <c r="B114" s="15" t="s">
        <v>21</v>
      </c>
      <c r="C114" s="15" t="s">
        <v>188</v>
      </c>
      <c r="D114" s="15" t="s">
        <v>99</v>
      </c>
      <c r="E114" s="28" t="s">
        <v>6</v>
      </c>
      <c r="F114" s="15" t="s">
        <v>28</v>
      </c>
      <c r="G114" s="30"/>
    </row>
    <row r="115" spans="1:7" ht="12.75" customHeight="1">
      <c r="A115" s="15">
        <v>1</v>
      </c>
      <c r="B115" s="15">
        <v>2</v>
      </c>
      <c r="C115" s="15">
        <v>3</v>
      </c>
      <c r="D115" s="15">
        <v>4</v>
      </c>
      <c r="E115" s="15" t="s">
        <v>29</v>
      </c>
      <c r="F115" s="15">
        <v>6</v>
      </c>
      <c r="G115" s="30"/>
    </row>
    <row r="116" spans="1:7" ht="12.75" customHeight="1">
      <c r="A116" s="172">
        <v>1</v>
      </c>
      <c r="B116" s="235" t="s">
        <v>156</v>
      </c>
      <c r="C116" s="172">
        <v>86242</v>
      </c>
      <c r="D116" s="205">
        <v>71803</v>
      </c>
      <c r="E116" s="205">
        <f aca="true" t="shared" si="8" ref="E116:E130">D116-C116</f>
        <v>-14439</v>
      </c>
      <c r="F116" s="191">
        <f aca="true" t="shared" si="9" ref="F116:F130">E116/C116</f>
        <v>-0.1674242248556388</v>
      </c>
      <c r="G116" s="30"/>
    </row>
    <row r="117" spans="1:7" ht="12.75" customHeight="1">
      <c r="A117" s="172">
        <v>2</v>
      </c>
      <c r="B117" s="235" t="s">
        <v>157</v>
      </c>
      <c r="C117" s="172">
        <v>78234</v>
      </c>
      <c r="D117" s="205">
        <v>61651</v>
      </c>
      <c r="E117" s="205">
        <f t="shared" si="8"/>
        <v>-16583</v>
      </c>
      <c r="F117" s="191">
        <f t="shared" si="9"/>
        <v>-0.2119666641102334</v>
      </c>
      <c r="G117" s="30"/>
    </row>
    <row r="118" spans="1:7" ht="12.75" customHeight="1">
      <c r="A118" s="172">
        <v>3</v>
      </c>
      <c r="B118" s="235" t="s">
        <v>158</v>
      </c>
      <c r="C118" s="172">
        <v>26493</v>
      </c>
      <c r="D118" s="205">
        <v>20765</v>
      </c>
      <c r="E118" s="205">
        <f t="shared" si="8"/>
        <v>-5728</v>
      </c>
      <c r="F118" s="191">
        <f t="shared" si="9"/>
        <v>-0.2162080549579134</v>
      </c>
      <c r="G118" s="30"/>
    </row>
    <row r="119" spans="1:7" ht="12.75" customHeight="1">
      <c r="A119" s="172">
        <v>4</v>
      </c>
      <c r="B119" s="235" t="s">
        <v>159</v>
      </c>
      <c r="C119" s="172">
        <v>57373</v>
      </c>
      <c r="D119" s="205">
        <v>47716</v>
      </c>
      <c r="E119" s="205">
        <f t="shared" si="8"/>
        <v>-9657</v>
      </c>
      <c r="F119" s="191">
        <f t="shared" si="9"/>
        <v>-0.16831959283983755</v>
      </c>
      <c r="G119" s="30"/>
    </row>
    <row r="120" spans="1:7" ht="12.75" customHeight="1">
      <c r="A120" s="172">
        <v>5</v>
      </c>
      <c r="B120" s="235" t="s">
        <v>160</v>
      </c>
      <c r="C120" s="172">
        <v>50755</v>
      </c>
      <c r="D120" s="205">
        <v>44090</v>
      </c>
      <c r="E120" s="205">
        <f t="shared" si="8"/>
        <v>-6665</v>
      </c>
      <c r="F120" s="191">
        <f t="shared" si="9"/>
        <v>-0.13131711161461926</v>
      </c>
      <c r="G120" s="30"/>
    </row>
    <row r="121" spans="1:7" ht="12.75" customHeight="1">
      <c r="A121" s="172">
        <v>6</v>
      </c>
      <c r="B121" s="235" t="s">
        <v>161</v>
      </c>
      <c r="C121" s="172">
        <v>30547</v>
      </c>
      <c r="D121" s="205">
        <v>29170</v>
      </c>
      <c r="E121" s="205">
        <f t="shared" si="8"/>
        <v>-1377</v>
      </c>
      <c r="F121" s="191">
        <f t="shared" si="9"/>
        <v>-0.045078076406848466</v>
      </c>
      <c r="G121" s="30"/>
    </row>
    <row r="122" spans="1:7" ht="12.75" customHeight="1">
      <c r="A122" s="172">
        <v>7</v>
      </c>
      <c r="B122" s="235" t="s">
        <v>162</v>
      </c>
      <c r="C122" s="172">
        <v>79975</v>
      </c>
      <c r="D122" s="205">
        <v>66556</v>
      </c>
      <c r="E122" s="205">
        <f t="shared" si="8"/>
        <v>-13419</v>
      </c>
      <c r="F122" s="191">
        <f t="shared" si="9"/>
        <v>-0.16778993435448578</v>
      </c>
      <c r="G122" s="30"/>
    </row>
    <row r="123" spans="1:7" ht="12.75" customHeight="1">
      <c r="A123" s="172">
        <v>8</v>
      </c>
      <c r="B123" s="235" t="s">
        <v>163</v>
      </c>
      <c r="C123" s="172">
        <v>90847</v>
      </c>
      <c r="D123" s="205">
        <v>73713</v>
      </c>
      <c r="E123" s="205">
        <f t="shared" si="8"/>
        <v>-17134</v>
      </c>
      <c r="F123" s="191">
        <f t="shared" si="9"/>
        <v>-0.18860281572313892</v>
      </c>
      <c r="G123" s="30"/>
    </row>
    <row r="124" spans="1:7" ht="12.75" customHeight="1">
      <c r="A124" s="172">
        <v>9</v>
      </c>
      <c r="B124" s="235" t="s">
        <v>164</v>
      </c>
      <c r="C124" s="172">
        <v>99743</v>
      </c>
      <c r="D124" s="205">
        <v>93239</v>
      </c>
      <c r="E124" s="205">
        <f t="shared" si="8"/>
        <v>-6504</v>
      </c>
      <c r="F124" s="191">
        <f t="shared" si="9"/>
        <v>-0.06520758348956819</v>
      </c>
      <c r="G124" s="30"/>
    </row>
    <row r="125" spans="1:7" ht="12.75" customHeight="1">
      <c r="A125" s="172">
        <v>10</v>
      </c>
      <c r="B125" s="235" t="s">
        <v>165</v>
      </c>
      <c r="C125" s="172">
        <v>202714</v>
      </c>
      <c r="D125" s="205">
        <v>196924</v>
      </c>
      <c r="E125" s="205">
        <f t="shared" si="8"/>
        <v>-5790</v>
      </c>
      <c r="F125" s="191">
        <f t="shared" si="9"/>
        <v>-0.028562408121787345</v>
      </c>
      <c r="G125" s="30"/>
    </row>
    <row r="126" spans="1:7" ht="12.75" customHeight="1">
      <c r="A126" s="172">
        <v>11</v>
      </c>
      <c r="B126" s="235" t="s">
        <v>166</v>
      </c>
      <c r="C126" s="172">
        <v>117117</v>
      </c>
      <c r="D126" s="205">
        <v>114658</v>
      </c>
      <c r="E126" s="205">
        <f t="shared" si="8"/>
        <v>-2459</v>
      </c>
      <c r="F126" s="191">
        <f t="shared" si="9"/>
        <v>-0.020996097919174842</v>
      </c>
      <c r="G126" s="30"/>
    </row>
    <row r="127" spans="1:7" ht="12.75" customHeight="1">
      <c r="A127" s="172">
        <v>12</v>
      </c>
      <c r="B127" s="235" t="s">
        <v>167</v>
      </c>
      <c r="C127" s="172">
        <v>32603</v>
      </c>
      <c r="D127" s="205">
        <v>31987</v>
      </c>
      <c r="E127" s="205">
        <f t="shared" si="8"/>
        <v>-616</v>
      </c>
      <c r="F127" s="191">
        <f t="shared" si="9"/>
        <v>-0.01889396681286998</v>
      </c>
      <c r="G127" s="30"/>
    </row>
    <row r="128" spans="1:7" ht="12.75" customHeight="1">
      <c r="A128" s="172">
        <v>13</v>
      </c>
      <c r="B128" s="235" t="s">
        <v>168</v>
      </c>
      <c r="C128" s="172">
        <v>91318</v>
      </c>
      <c r="D128" s="205">
        <v>88364</v>
      </c>
      <c r="E128" s="205">
        <f t="shared" si="8"/>
        <v>-2954</v>
      </c>
      <c r="F128" s="191">
        <f t="shared" si="9"/>
        <v>-0.03234849646290983</v>
      </c>
      <c r="G128" s="30"/>
    </row>
    <row r="129" spans="1:7" ht="12.75" customHeight="1">
      <c r="A129" s="172">
        <v>14</v>
      </c>
      <c r="B129" s="235" t="s">
        <v>169</v>
      </c>
      <c r="C129" s="172">
        <v>48684</v>
      </c>
      <c r="D129" s="205">
        <v>45248</v>
      </c>
      <c r="E129" s="205">
        <f t="shared" si="8"/>
        <v>-3436</v>
      </c>
      <c r="F129" s="191">
        <f t="shared" si="9"/>
        <v>-0.07057760249774053</v>
      </c>
      <c r="G129" s="30"/>
    </row>
    <row r="130" spans="1:7" ht="12.75" customHeight="1">
      <c r="A130" s="33"/>
      <c r="B130" s="1" t="s">
        <v>27</v>
      </c>
      <c r="C130" s="15">
        <f>SUM(C116:C129)</f>
        <v>1092645</v>
      </c>
      <c r="D130" s="133">
        <f>SUM(D116:D129)</f>
        <v>985884</v>
      </c>
      <c r="E130" s="133">
        <f t="shared" si="8"/>
        <v>-106761</v>
      </c>
      <c r="F130" s="131">
        <f t="shared" si="9"/>
        <v>-0.09770877091827629</v>
      </c>
      <c r="G130" s="30"/>
    </row>
    <row r="131" spans="1:7" ht="12.75" customHeight="1">
      <c r="A131" s="39"/>
      <c r="B131" s="2"/>
      <c r="C131" s="43"/>
      <c r="D131" s="44"/>
      <c r="E131" s="45"/>
      <c r="F131" s="37"/>
      <c r="G131" s="30"/>
    </row>
    <row r="132" spans="1:7" ht="12.75" customHeight="1">
      <c r="A132" s="24"/>
      <c r="B132" s="31"/>
      <c r="C132" s="31"/>
      <c r="D132" s="31"/>
      <c r="E132" s="31"/>
      <c r="G132" s="30"/>
    </row>
    <row r="133" spans="1:7" ht="12.75" customHeight="1">
      <c r="A133" s="351" t="s">
        <v>191</v>
      </c>
      <c r="B133" s="351"/>
      <c r="C133" s="351"/>
      <c r="D133" s="351"/>
      <c r="E133" s="351"/>
      <c r="F133" s="351"/>
      <c r="G133" s="351"/>
    </row>
    <row r="134" spans="1:7" ht="69.75" customHeight="1">
      <c r="A134" s="15" t="s">
        <v>20</v>
      </c>
      <c r="B134" s="15" t="s">
        <v>21</v>
      </c>
      <c r="C134" s="15" t="s">
        <v>190</v>
      </c>
      <c r="D134" s="15" t="s">
        <v>99</v>
      </c>
      <c r="E134" s="28" t="s">
        <v>6</v>
      </c>
      <c r="F134" s="15" t="s">
        <v>28</v>
      </c>
      <c r="G134" s="30"/>
    </row>
    <row r="135" spans="1:7" ht="12.75" customHeight="1">
      <c r="A135" s="15">
        <v>1</v>
      </c>
      <c r="B135" s="15">
        <v>2</v>
      </c>
      <c r="C135" s="15">
        <v>3</v>
      </c>
      <c r="D135" s="15">
        <v>4</v>
      </c>
      <c r="E135" s="15" t="s">
        <v>29</v>
      </c>
      <c r="F135" s="15">
        <v>6</v>
      </c>
      <c r="G135" s="30"/>
    </row>
    <row r="136" spans="1:7" ht="12.75" customHeight="1">
      <c r="A136" s="17">
        <v>1</v>
      </c>
      <c r="B136" s="235" t="s">
        <v>156</v>
      </c>
      <c r="C136" s="134">
        <v>128466</v>
      </c>
      <c r="D136" s="205">
        <v>124514</v>
      </c>
      <c r="E136" s="134">
        <f>D136-C136</f>
        <v>-3952</v>
      </c>
      <c r="F136" s="132">
        <f>E136/C136</f>
        <v>-0.030763003440599068</v>
      </c>
      <c r="G136" s="30"/>
    </row>
    <row r="137" spans="1:7" ht="12.75" customHeight="1">
      <c r="A137" s="17">
        <v>2</v>
      </c>
      <c r="B137" s="235" t="s">
        <v>157</v>
      </c>
      <c r="C137" s="134">
        <v>109393</v>
      </c>
      <c r="D137" s="205">
        <v>97827</v>
      </c>
      <c r="E137" s="134">
        <f aca="true" t="shared" si="10" ref="E137:E149">D137-C137</f>
        <v>-11566</v>
      </c>
      <c r="F137" s="132">
        <f aca="true" t="shared" si="11" ref="F137:F149">E137/C137</f>
        <v>-0.10572888576051484</v>
      </c>
      <c r="G137" s="30"/>
    </row>
    <row r="138" spans="1:7" ht="12.75" customHeight="1">
      <c r="A138" s="17">
        <v>3</v>
      </c>
      <c r="B138" s="235" t="s">
        <v>158</v>
      </c>
      <c r="C138" s="134">
        <v>31827</v>
      </c>
      <c r="D138" s="205">
        <v>31899</v>
      </c>
      <c r="E138" s="134">
        <f t="shared" si="10"/>
        <v>72</v>
      </c>
      <c r="F138" s="132">
        <f t="shared" si="11"/>
        <v>0.0022622301819210104</v>
      </c>
      <c r="G138" s="30"/>
    </row>
    <row r="139" spans="1:7" ht="12.75" customHeight="1">
      <c r="A139" s="17">
        <v>4</v>
      </c>
      <c r="B139" s="235" t="s">
        <v>159</v>
      </c>
      <c r="C139" s="134">
        <v>75550</v>
      </c>
      <c r="D139" s="205">
        <v>71247</v>
      </c>
      <c r="E139" s="134">
        <f t="shared" si="10"/>
        <v>-4303</v>
      </c>
      <c r="F139" s="132">
        <f t="shared" si="11"/>
        <v>-0.05695565850430179</v>
      </c>
      <c r="G139" s="30"/>
    </row>
    <row r="140" spans="1:7" ht="12.75" customHeight="1">
      <c r="A140" s="17">
        <v>5</v>
      </c>
      <c r="B140" s="235" t="s">
        <v>160</v>
      </c>
      <c r="C140" s="134">
        <v>67201</v>
      </c>
      <c r="D140" s="205">
        <v>62961</v>
      </c>
      <c r="E140" s="134">
        <f t="shared" si="10"/>
        <v>-4240</v>
      </c>
      <c r="F140" s="132">
        <f t="shared" si="11"/>
        <v>-0.06309429919197632</v>
      </c>
      <c r="G140" s="30"/>
    </row>
    <row r="141" spans="1:7" ht="12.75" customHeight="1">
      <c r="A141" s="17">
        <v>6</v>
      </c>
      <c r="B141" s="235" t="s">
        <v>161</v>
      </c>
      <c r="C141" s="134">
        <v>44728</v>
      </c>
      <c r="D141" s="205">
        <v>44828</v>
      </c>
      <c r="E141" s="134">
        <f t="shared" si="10"/>
        <v>100</v>
      </c>
      <c r="F141" s="132">
        <f t="shared" si="11"/>
        <v>0.002235736004292613</v>
      </c>
      <c r="G141" s="30"/>
    </row>
    <row r="142" spans="1:7" ht="12.75" customHeight="1">
      <c r="A142" s="17">
        <v>7</v>
      </c>
      <c r="B142" s="235" t="s">
        <v>162</v>
      </c>
      <c r="C142" s="134">
        <v>109031</v>
      </c>
      <c r="D142" s="205">
        <v>103261</v>
      </c>
      <c r="E142" s="134">
        <f t="shared" si="10"/>
        <v>-5770</v>
      </c>
      <c r="F142" s="132">
        <f t="shared" si="11"/>
        <v>-0.052920728966991036</v>
      </c>
      <c r="G142" s="30"/>
    </row>
    <row r="143" spans="1:7" ht="12.75" customHeight="1">
      <c r="A143" s="17">
        <v>8</v>
      </c>
      <c r="B143" s="235" t="s">
        <v>163</v>
      </c>
      <c r="C143" s="134">
        <v>136928</v>
      </c>
      <c r="D143" s="205">
        <v>133163</v>
      </c>
      <c r="E143" s="134">
        <f t="shared" si="10"/>
        <v>-3765</v>
      </c>
      <c r="F143" s="132">
        <f t="shared" si="11"/>
        <v>-0.027496202383734517</v>
      </c>
      <c r="G143" s="30"/>
    </row>
    <row r="144" spans="1:7" ht="12.75" customHeight="1">
      <c r="A144" s="17">
        <v>9</v>
      </c>
      <c r="B144" s="235" t="s">
        <v>164</v>
      </c>
      <c r="C144" s="134">
        <v>158605</v>
      </c>
      <c r="D144" s="205">
        <v>158390</v>
      </c>
      <c r="E144" s="134">
        <f t="shared" si="10"/>
        <v>-215</v>
      </c>
      <c r="F144" s="132">
        <f t="shared" si="11"/>
        <v>-0.001355568866050881</v>
      </c>
      <c r="G144" s="30"/>
    </row>
    <row r="145" spans="1:7" ht="12.75" customHeight="1">
      <c r="A145" s="17">
        <v>10</v>
      </c>
      <c r="B145" s="235" t="s">
        <v>165</v>
      </c>
      <c r="C145" s="134">
        <v>340595</v>
      </c>
      <c r="D145" s="205">
        <v>358517</v>
      </c>
      <c r="E145" s="134">
        <f t="shared" si="10"/>
        <v>17922</v>
      </c>
      <c r="F145" s="132">
        <f t="shared" si="11"/>
        <v>0.05261968026541787</v>
      </c>
      <c r="G145" s="30"/>
    </row>
    <row r="146" spans="1:7" ht="12.75" customHeight="1">
      <c r="A146" s="17">
        <v>11</v>
      </c>
      <c r="B146" s="235" t="s">
        <v>166</v>
      </c>
      <c r="C146" s="134">
        <v>162825</v>
      </c>
      <c r="D146" s="205">
        <v>176952</v>
      </c>
      <c r="E146" s="134">
        <f t="shared" si="10"/>
        <v>14127</v>
      </c>
      <c r="F146" s="132">
        <f t="shared" si="11"/>
        <v>0.08676186089359741</v>
      </c>
      <c r="G146" s="30"/>
    </row>
    <row r="147" spans="1:7" ht="12.75" customHeight="1">
      <c r="A147" s="17">
        <v>12</v>
      </c>
      <c r="B147" s="235" t="s">
        <v>167</v>
      </c>
      <c r="C147" s="134">
        <v>52494</v>
      </c>
      <c r="D147" s="205">
        <v>53431</v>
      </c>
      <c r="E147" s="134">
        <f t="shared" si="10"/>
        <v>937</v>
      </c>
      <c r="F147" s="132">
        <f t="shared" si="11"/>
        <v>0.017849659008648606</v>
      </c>
      <c r="G147" s="30"/>
    </row>
    <row r="148" spans="1:7" ht="12.75" customHeight="1">
      <c r="A148" s="17">
        <v>13</v>
      </c>
      <c r="B148" s="235" t="s">
        <v>168</v>
      </c>
      <c r="C148" s="134">
        <v>119927</v>
      </c>
      <c r="D148" s="205">
        <v>143683</v>
      </c>
      <c r="E148" s="134">
        <f t="shared" si="10"/>
        <v>23756</v>
      </c>
      <c r="F148" s="132">
        <f t="shared" si="11"/>
        <v>0.19808716969489773</v>
      </c>
      <c r="G148" s="30"/>
    </row>
    <row r="149" spans="1:7" ht="12.75" customHeight="1">
      <c r="A149" s="17">
        <v>14</v>
      </c>
      <c r="B149" s="235" t="s">
        <v>169</v>
      </c>
      <c r="C149" s="134">
        <v>73604</v>
      </c>
      <c r="D149" s="205">
        <v>81002</v>
      </c>
      <c r="E149" s="134">
        <f t="shared" si="10"/>
        <v>7398</v>
      </c>
      <c r="F149" s="132">
        <f t="shared" si="11"/>
        <v>0.10051084180207598</v>
      </c>
      <c r="G149" s="30"/>
    </row>
    <row r="150" spans="1:7" ht="12.75" customHeight="1">
      <c r="A150" s="33"/>
      <c r="B150" s="1" t="s">
        <v>27</v>
      </c>
      <c r="C150" s="133">
        <f>SUM(C136:C149)</f>
        <v>1611174</v>
      </c>
      <c r="D150" s="207">
        <f>SUM(D136:D149)</f>
        <v>1641675</v>
      </c>
      <c r="E150" s="133">
        <f>D150-C150</f>
        <v>30501</v>
      </c>
      <c r="F150" s="131">
        <f>E150/C150</f>
        <v>0.018930916213891237</v>
      </c>
      <c r="G150" s="30"/>
    </row>
    <row r="151" spans="1:7" ht="12.75" customHeight="1">
      <c r="A151" s="24"/>
      <c r="B151" s="35"/>
      <c r="C151" s="36"/>
      <c r="D151" s="36"/>
      <c r="E151" s="36"/>
      <c r="F151" s="37"/>
      <c r="G151" s="30"/>
    </row>
    <row r="152" spans="1:7" ht="12.75" customHeight="1">
      <c r="A152" s="351" t="s">
        <v>193</v>
      </c>
      <c r="B152" s="351"/>
      <c r="C152" s="351"/>
      <c r="D152" s="351"/>
      <c r="E152" s="351"/>
      <c r="F152" s="351"/>
      <c r="G152" s="30"/>
    </row>
    <row r="153" spans="1:7" ht="70.5" customHeight="1">
      <c r="A153" s="15" t="s">
        <v>20</v>
      </c>
      <c r="B153" s="15" t="s">
        <v>21</v>
      </c>
      <c r="C153" s="15" t="s">
        <v>190</v>
      </c>
      <c r="D153" s="15" t="s">
        <v>99</v>
      </c>
      <c r="E153" s="28" t="s">
        <v>6</v>
      </c>
      <c r="F153" s="15" t="s">
        <v>28</v>
      </c>
      <c r="G153" s="30"/>
    </row>
    <row r="154" spans="1:7" ht="12.75" customHeight="1">
      <c r="A154" s="15">
        <v>1</v>
      </c>
      <c r="B154" s="15">
        <v>2</v>
      </c>
      <c r="C154" s="15">
        <v>3</v>
      </c>
      <c r="D154" s="15">
        <v>4</v>
      </c>
      <c r="E154" s="15" t="s">
        <v>29</v>
      </c>
      <c r="F154" s="15">
        <v>6</v>
      </c>
      <c r="G154" s="30"/>
    </row>
    <row r="155" spans="1:7" ht="12.75" customHeight="1">
      <c r="A155" s="172">
        <v>1</v>
      </c>
      <c r="B155" s="235" t="s">
        <v>156</v>
      </c>
      <c r="C155" s="172">
        <v>75996</v>
      </c>
      <c r="D155" s="205">
        <v>71803</v>
      </c>
      <c r="E155" s="205">
        <f aca="true" t="shared" si="12" ref="E155:E168">D155-C155</f>
        <v>-4193</v>
      </c>
      <c r="F155" s="191">
        <f aca="true" t="shared" si="13" ref="F155:F168">E155/C155</f>
        <v>-0.05517395652402758</v>
      </c>
      <c r="G155" s="30"/>
    </row>
    <row r="156" spans="1:7" ht="12.75" customHeight="1">
      <c r="A156" s="172">
        <v>2</v>
      </c>
      <c r="B156" s="235" t="s">
        <v>157</v>
      </c>
      <c r="C156" s="172">
        <v>72284</v>
      </c>
      <c r="D156" s="205">
        <v>61651</v>
      </c>
      <c r="E156" s="205">
        <f t="shared" si="12"/>
        <v>-10633</v>
      </c>
      <c r="F156" s="191">
        <f t="shared" si="13"/>
        <v>-0.14710032648995627</v>
      </c>
      <c r="G156" s="30"/>
    </row>
    <row r="157" spans="1:7" ht="12.75" customHeight="1">
      <c r="A157" s="172">
        <v>3</v>
      </c>
      <c r="B157" s="235" t="s">
        <v>158</v>
      </c>
      <c r="C157" s="172">
        <v>23180</v>
      </c>
      <c r="D157" s="205">
        <v>20765</v>
      </c>
      <c r="E157" s="205">
        <f t="shared" si="12"/>
        <v>-2415</v>
      </c>
      <c r="F157" s="191">
        <f t="shared" si="13"/>
        <v>-0.1041846419327006</v>
      </c>
      <c r="G157" s="30"/>
    </row>
    <row r="158" spans="1:7" ht="12.75" customHeight="1">
      <c r="A158" s="172">
        <v>4</v>
      </c>
      <c r="B158" s="235" t="s">
        <v>159</v>
      </c>
      <c r="C158" s="172">
        <v>54705</v>
      </c>
      <c r="D158" s="205">
        <v>47716</v>
      </c>
      <c r="E158" s="205">
        <f t="shared" si="12"/>
        <v>-6989</v>
      </c>
      <c r="F158" s="191">
        <f t="shared" si="13"/>
        <v>-0.12775797459098803</v>
      </c>
      <c r="G158" s="30"/>
    </row>
    <row r="159" spans="1:7" ht="12.75" customHeight="1">
      <c r="A159" s="172">
        <v>5</v>
      </c>
      <c r="B159" s="235" t="s">
        <v>160</v>
      </c>
      <c r="C159" s="172">
        <v>45023</v>
      </c>
      <c r="D159" s="205">
        <v>44090</v>
      </c>
      <c r="E159" s="205">
        <f t="shared" si="12"/>
        <v>-933</v>
      </c>
      <c r="F159" s="191">
        <f t="shared" si="13"/>
        <v>-0.020722741709792773</v>
      </c>
      <c r="G159" s="30"/>
    </row>
    <row r="160" spans="1:7" ht="12.75" customHeight="1">
      <c r="A160" s="172">
        <v>6</v>
      </c>
      <c r="B160" s="235" t="s">
        <v>161</v>
      </c>
      <c r="C160" s="172">
        <v>28873</v>
      </c>
      <c r="D160" s="205">
        <v>29170</v>
      </c>
      <c r="E160" s="205">
        <f t="shared" si="12"/>
        <v>297</v>
      </c>
      <c r="F160" s="191">
        <f t="shared" si="13"/>
        <v>0.01028642676549025</v>
      </c>
      <c r="G160" s="30"/>
    </row>
    <row r="161" spans="1:7" ht="12.75" customHeight="1">
      <c r="A161" s="172">
        <v>7</v>
      </c>
      <c r="B161" s="235" t="s">
        <v>162</v>
      </c>
      <c r="C161" s="172">
        <v>65022</v>
      </c>
      <c r="D161" s="205">
        <v>66556</v>
      </c>
      <c r="E161" s="205">
        <f t="shared" si="12"/>
        <v>1534</v>
      </c>
      <c r="F161" s="191">
        <f t="shared" si="13"/>
        <v>0.023592015010304206</v>
      </c>
      <c r="G161" s="30"/>
    </row>
    <row r="162" spans="1:7" ht="12.75" customHeight="1">
      <c r="A162" s="172">
        <v>8</v>
      </c>
      <c r="B162" s="235" t="s">
        <v>163</v>
      </c>
      <c r="C162" s="172">
        <v>75834</v>
      </c>
      <c r="D162" s="205">
        <v>73713</v>
      </c>
      <c r="E162" s="205">
        <f t="shared" si="12"/>
        <v>-2121</v>
      </c>
      <c r="F162" s="191">
        <f t="shared" si="13"/>
        <v>-0.027968984888044942</v>
      </c>
      <c r="G162" s="30"/>
    </row>
    <row r="163" spans="1:7" ht="12.75" customHeight="1">
      <c r="A163" s="172">
        <v>9</v>
      </c>
      <c r="B163" s="235" t="s">
        <v>164</v>
      </c>
      <c r="C163" s="172">
        <v>91991</v>
      </c>
      <c r="D163" s="205">
        <v>93239</v>
      </c>
      <c r="E163" s="205">
        <f t="shared" si="12"/>
        <v>1248</v>
      </c>
      <c r="F163" s="191">
        <f t="shared" si="13"/>
        <v>0.013566544553271515</v>
      </c>
      <c r="G163" s="30"/>
    </row>
    <row r="164" spans="1:7" ht="12.75" customHeight="1">
      <c r="A164" s="172">
        <v>10</v>
      </c>
      <c r="B164" s="235" t="s">
        <v>165</v>
      </c>
      <c r="C164" s="172">
        <v>193303</v>
      </c>
      <c r="D164" s="205">
        <v>196924</v>
      </c>
      <c r="E164" s="205">
        <f t="shared" si="12"/>
        <v>3621</v>
      </c>
      <c r="F164" s="191">
        <f t="shared" si="13"/>
        <v>0.0187322493701598</v>
      </c>
      <c r="G164" s="30"/>
    </row>
    <row r="165" spans="1:7" ht="12.75" customHeight="1">
      <c r="A165" s="172">
        <v>11</v>
      </c>
      <c r="B165" s="235" t="s">
        <v>166</v>
      </c>
      <c r="C165" s="172">
        <v>105595</v>
      </c>
      <c r="D165" s="205">
        <v>114658</v>
      </c>
      <c r="E165" s="205">
        <f t="shared" si="12"/>
        <v>9063</v>
      </c>
      <c r="F165" s="191">
        <f t="shared" si="13"/>
        <v>0.08582792745868649</v>
      </c>
      <c r="G165" s="30"/>
    </row>
    <row r="166" spans="1:7" ht="12.75" customHeight="1">
      <c r="A166" s="172">
        <v>12</v>
      </c>
      <c r="B166" s="235" t="s">
        <v>167</v>
      </c>
      <c r="C166" s="172">
        <v>32591</v>
      </c>
      <c r="D166" s="205">
        <v>31987</v>
      </c>
      <c r="E166" s="205">
        <f t="shared" si="12"/>
        <v>-604</v>
      </c>
      <c r="F166" s="191">
        <f t="shared" si="13"/>
        <v>-0.018532723758092725</v>
      </c>
      <c r="G166" s="30"/>
    </row>
    <row r="167" spans="1:7" ht="12.75" customHeight="1">
      <c r="A167" s="172">
        <v>13</v>
      </c>
      <c r="B167" s="235" t="s">
        <v>168</v>
      </c>
      <c r="C167" s="172">
        <v>79179</v>
      </c>
      <c r="D167" s="205">
        <v>88364</v>
      </c>
      <c r="E167" s="205">
        <f t="shared" si="12"/>
        <v>9185</v>
      </c>
      <c r="F167" s="191">
        <f t="shared" si="13"/>
        <v>0.1160029805882873</v>
      </c>
      <c r="G167" s="30"/>
    </row>
    <row r="168" spans="1:7" ht="12.75" customHeight="1">
      <c r="A168" s="172">
        <v>14</v>
      </c>
      <c r="B168" s="235" t="s">
        <v>169</v>
      </c>
      <c r="C168" s="172">
        <v>45404</v>
      </c>
      <c r="D168" s="205">
        <v>45248</v>
      </c>
      <c r="E168" s="205">
        <f t="shared" si="12"/>
        <v>-156</v>
      </c>
      <c r="F168" s="191">
        <f t="shared" si="13"/>
        <v>-0.0034358206325433883</v>
      </c>
      <c r="G168" s="30"/>
    </row>
    <row r="169" spans="1:7" ht="12.75" customHeight="1">
      <c r="A169" s="172"/>
      <c r="B169" s="1" t="s">
        <v>27</v>
      </c>
      <c r="C169" s="15">
        <f>SUM(C155:C168)</f>
        <v>988980</v>
      </c>
      <c r="D169" s="133">
        <f>SUM(D155:D168)</f>
        <v>985884</v>
      </c>
      <c r="E169" s="133">
        <f>D169-C169</f>
        <v>-3096</v>
      </c>
      <c r="F169" s="131">
        <f>E169/C169</f>
        <v>-0.0031304980889401202</v>
      </c>
      <c r="G169" s="30"/>
    </row>
    <row r="170" spans="1:7" ht="12.75" customHeight="1">
      <c r="A170" s="39"/>
      <c r="B170" s="2"/>
      <c r="C170" s="135"/>
      <c r="D170" s="169"/>
      <c r="E170" s="169"/>
      <c r="F170" s="136"/>
      <c r="G170" s="30"/>
    </row>
    <row r="171" spans="1:8" ht="14.25">
      <c r="A171" s="46" t="s">
        <v>192</v>
      </c>
      <c r="B171" s="47"/>
      <c r="C171" s="47"/>
      <c r="D171" s="47"/>
      <c r="E171" s="47"/>
      <c r="F171" s="47"/>
      <c r="G171" s="47"/>
      <c r="H171" s="47"/>
    </row>
    <row r="172" spans="1:6" ht="46.5" customHeight="1">
      <c r="A172" s="48" t="s">
        <v>30</v>
      </c>
      <c r="B172" s="48" t="s">
        <v>31</v>
      </c>
      <c r="C172" s="49" t="s">
        <v>194</v>
      </c>
      <c r="D172" s="49" t="s">
        <v>195</v>
      </c>
      <c r="E172" s="48" t="s">
        <v>32</v>
      </c>
      <c r="F172" s="50"/>
    </row>
    <row r="173" spans="1:6" ht="13.5" customHeight="1">
      <c r="A173" s="48">
        <v>1</v>
      </c>
      <c r="B173" s="48">
        <v>2</v>
      </c>
      <c r="C173" s="49">
        <v>3</v>
      </c>
      <c r="D173" s="49">
        <v>4</v>
      </c>
      <c r="E173" s="48">
        <v>5</v>
      </c>
      <c r="F173" s="50"/>
    </row>
    <row r="174" spans="1:7" ht="12.75" customHeight="1">
      <c r="A174" s="17">
        <v>1</v>
      </c>
      <c r="B174" s="235" t="s">
        <v>156</v>
      </c>
      <c r="C174" s="200">
        <v>42412320</v>
      </c>
      <c r="D174" s="200">
        <v>35533377</v>
      </c>
      <c r="E174" s="191">
        <f aca="true" t="shared" si="14" ref="E174:E188">D174/C174</f>
        <v>0.8378079058160459</v>
      </c>
      <c r="F174" s="135"/>
      <c r="G174" s="30"/>
    </row>
    <row r="175" spans="1:7" ht="12.75" customHeight="1">
      <c r="A175" s="17">
        <v>2</v>
      </c>
      <c r="B175" s="328" t="s">
        <v>157</v>
      </c>
      <c r="C175" s="329">
        <v>37781080</v>
      </c>
      <c r="D175" s="329">
        <v>28865518</v>
      </c>
      <c r="E175" s="330">
        <f t="shared" si="14"/>
        <v>0.7640204568000702</v>
      </c>
      <c r="F175" s="135"/>
      <c r="G175" s="30"/>
    </row>
    <row r="176" spans="1:7" ht="12.75" customHeight="1">
      <c r="A176" s="17">
        <v>3</v>
      </c>
      <c r="B176" s="235" t="s">
        <v>158</v>
      </c>
      <c r="C176" s="200">
        <v>11465000</v>
      </c>
      <c r="D176" s="200">
        <v>9532184</v>
      </c>
      <c r="E176" s="191">
        <f t="shared" si="14"/>
        <v>0.8314159616223288</v>
      </c>
      <c r="F176" s="135"/>
      <c r="G176" s="30"/>
    </row>
    <row r="177" spans="1:7" ht="12.75" customHeight="1">
      <c r="A177" s="17">
        <v>4</v>
      </c>
      <c r="B177" s="328" t="s">
        <v>159</v>
      </c>
      <c r="C177" s="329">
        <v>27145100</v>
      </c>
      <c r="D177" s="329">
        <v>21532303</v>
      </c>
      <c r="E177" s="330">
        <f t="shared" si="14"/>
        <v>0.793229827851067</v>
      </c>
      <c r="F177" s="135"/>
      <c r="G177" s="30"/>
    </row>
    <row r="178" spans="1:7" ht="12.75" customHeight="1">
      <c r="A178" s="17">
        <v>5</v>
      </c>
      <c r="B178" s="235" t="s">
        <v>160</v>
      </c>
      <c r="C178" s="200">
        <v>23345260</v>
      </c>
      <c r="D178" s="200">
        <v>19376231</v>
      </c>
      <c r="E178" s="191">
        <f t="shared" si="14"/>
        <v>0.8299856587589943</v>
      </c>
      <c r="F178" s="135"/>
      <c r="G178" s="30"/>
    </row>
    <row r="179" spans="1:7" ht="12.75" customHeight="1">
      <c r="A179" s="17">
        <v>6</v>
      </c>
      <c r="B179" s="235" t="s">
        <v>161</v>
      </c>
      <c r="C179" s="200">
        <v>15297660</v>
      </c>
      <c r="D179" s="200">
        <v>13393638</v>
      </c>
      <c r="E179" s="191">
        <f t="shared" si="14"/>
        <v>0.8755350818360456</v>
      </c>
      <c r="F179" s="135"/>
      <c r="G179" s="30"/>
    </row>
    <row r="180" spans="1:7" ht="12.75" customHeight="1">
      <c r="A180" s="17">
        <v>7</v>
      </c>
      <c r="B180" s="235" t="s">
        <v>162</v>
      </c>
      <c r="C180" s="200">
        <v>36111040</v>
      </c>
      <c r="D180" s="200">
        <v>30736877</v>
      </c>
      <c r="E180" s="191">
        <f t="shared" si="14"/>
        <v>0.8511767315480252</v>
      </c>
      <c r="F180" s="135"/>
      <c r="G180" s="30"/>
    </row>
    <row r="181" spans="1:7" ht="12.75" customHeight="1">
      <c r="A181" s="17">
        <v>8</v>
      </c>
      <c r="B181" s="235" t="s">
        <v>163</v>
      </c>
      <c r="C181" s="200">
        <v>44069080</v>
      </c>
      <c r="D181" s="200">
        <v>37444556</v>
      </c>
      <c r="E181" s="191">
        <f t="shared" si="14"/>
        <v>0.8496786408974274</v>
      </c>
      <c r="F181" s="135"/>
      <c r="G181" s="30"/>
    </row>
    <row r="182" spans="1:7" ht="12.75" customHeight="1">
      <c r="A182" s="17">
        <v>9</v>
      </c>
      <c r="B182" s="235" t="s">
        <v>164</v>
      </c>
      <c r="C182" s="200">
        <v>51959020</v>
      </c>
      <c r="D182" s="200">
        <v>45544849</v>
      </c>
      <c r="E182" s="191">
        <f t="shared" si="14"/>
        <v>0.8765532721748793</v>
      </c>
      <c r="F182" s="135"/>
      <c r="G182" s="30"/>
    </row>
    <row r="183" spans="1:7" ht="12.75" customHeight="1">
      <c r="A183" s="17">
        <v>10</v>
      </c>
      <c r="B183" s="235" t="s">
        <v>165</v>
      </c>
      <c r="C183" s="200">
        <v>110645660</v>
      </c>
      <c r="D183" s="200">
        <v>100534821</v>
      </c>
      <c r="E183" s="191">
        <f t="shared" si="14"/>
        <v>0.9086196512362076</v>
      </c>
      <c r="F183" s="135"/>
      <c r="G183" s="30"/>
    </row>
    <row r="184" spans="1:7" ht="12.75" customHeight="1">
      <c r="A184" s="17">
        <v>11</v>
      </c>
      <c r="B184" s="235" t="s">
        <v>166</v>
      </c>
      <c r="C184" s="200">
        <v>55795900</v>
      </c>
      <c r="D184" s="200">
        <v>52781410</v>
      </c>
      <c r="E184" s="191">
        <f t="shared" si="14"/>
        <v>0.9459729119881568</v>
      </c>
      <c r="F184" s="135"/>
      <c r="G184" s="30"/>
    </row>
    <row r="185" spans="1:7" ht="12.75" customHeight="1">
      <c r="A185" s="17">
        <v>12</v>
      </c>
      <c r="B185" s="235" t="s">
        <v>167</v>
      </c>
      <c r="C185" s="200">
        <v>17668820</v>
      </c>
      <c r="D185" s="200">
        <v>15460658</v>
      </c>
      <c r="E185" s="191">
        <f t="shared" si="14"/>
        <v>0.8750249309235139</v>
      </c>
      <c r="F185" s="135"/>
      <c r="G185" s="30"/>
    </row>
    <row r="186" spans="1:7" ht="12.75" customHeight="1">
      <c r="A186" s="17">
        <v>13</v>
      </c>
      <c r="B186" s="328" t="s">
        <v>168</v>
      </c>
      <c r="C186" s="329">
        <v>41404780</v>
      </c>
      <c r="D186" s="329">
        <v>42000507</v>
      </c>
      <c r="E186" s="330">
        <f t="shared" si="14"/>
        <v>1.0143878798534856</v>
      </c>
      <c r="F186" s="135"/>
      <c r="G186" s="30"/>
    </row>
    <row r="187" spans="1:7" ht="12.75" customHeight="1">
      <c r="A187" s="17">
        <v>14</v>
      </c>
      <c r="B187" s="235" t="s">
        <v>169</v>
      </c>
      <c r="C187" s="200">
        <v>24709680</v>
      </c>
      <c r="D187" s="200">
        <v>22851250</v>
      </c>
      <c r="E187" s="191">
        <f t="shared" si="14"/>
        <v>0.9247893942778701</v>
      </c>
      <c r="F187" s="135"/>
      <c r="G187" s="30"/>
    </row>
    <row r="188" spans="1:7" ht="16.5" customHeight="1">
      <c r="A188" s="33"/>
      <c r="B188" s="1" t="s">
        <v>27</v>
      </c>
      <c r="C188" s="201">
        <f>SUM(C174:C187)</f>
        <v>539810400</v>
      </c>
      <c r="D188" s="201">
        <f>SUM(D174:D187)</f>
        <v>475588179</v>
      </c>
      <c r="E188" s="131">
        <f t="shared" si="14"/>
        <v>0.881028188786285</v>
      </c>
      <c r="F188" s="41"/>
      <c r="G188" s="30"/>
    </row>
    <row r="189" spans="1:7" ht="16.5" customHeight="1">
      <c r="A189" s="39"/>
      <c r="B189" s="2"/>
      <c r="C189" s="135"/>
      <c r="D189" s="135"/>
      <c r="E189" s="136"/>
      <c r="F189" s="41"/>
      <c r="G189" s="30"/>
    </row>
    <row r="190" spans="1:6" ht="15.75" customHeight="1">
      <c r="A190" s="192" t="s">
        <v>97</v>
      </c>
      <c r="B190" s="174"/>
      <c r="C190" s="174"/>
      <c r="D190" s="174"/>
      <c r="E190" s="174"/>
      <c r="F190" s="174"/>
    </row>
    <row r="191" spans="1:6" ht="14.25">
      <c r="A191" s="192"/>
      <c r="B191" s="174"/>
      <c r="C191" s="174"/>
      <c r="D191" s="174"/>
      <c r="E191" s="174"/>
      <c r="F191" s="174"/>
    </row>
    <row r="192" spans="1:6" ht="14.25">
      <c r="A192" s="192" t="s">
        <v>33</v>
      </c>
      <c r="B192" s="174"/>
      <c r="C192" s="174"/>
      <c r="D192" s="174"/>
      <c r="E192" s="174"/>
      <c r="F192" s="174"/>
    </row>
    <row r="193" spans="1:7" ht="33.75" customHeight="1">
      <c r="A193" s="172" t="s">
        <v>20</v>
      </c>
      <c r="B193" s="172"/>
      <c r="C193" s="173" t="s">
        <v>34</v>
      </c>
      <c r="D193" s="173" t="s">
        <v>35</v>
      </c>
      <c r="E193" s="173" t="s">
        <v>6</v>
      </c>
      <c r="F193" s="173" t="s">
        <v>28</v>
      </c>
      <c r="G193" s="174"/>
    </row>
    <row r="194" spans="1:7" ht="16.5" customHeight="1">
      <c r="A194" s="172">
        <v>1</v>
      </c>
      <c r="B194" s="172">
        <v>2</v>
      </c>
      <c r="C194" s="173">
        <v>3</v>
      </c>
      <c r="D194" s="173">
        <v>4</v>
      </c>
      <c r="E194" s="173" t="s">
        <v>36</v>
      </c>
      <c r="F194" s="173">
        <v>6</v>
      </c>
      <c r="G194" s="174"/>
    </row>
    <row r="195" spans="1:7" ht="27" customHeight="1">
      <c r="A195" s="175">
        <v>1</v>
      </c>
      <c r="B195" s="176" t="s">
        <v>198</v>
      </c>
      <c r="C195" s="291">
        <v>6150.33</v>
      </c>
      <c r="D195" s="180">
        <f>D218</f>
        <v>6150.33</v>
      </c>
      <c r="E195" s="177">
        <f>D195-C195</f>
        <v>0</v>
      </c>
      <c r="F195" s="178">
        <v>0</v>
      </c>
      <c r="G195" s="174"/>
    </row>
    <row r="196" spans="1:8" ht="28.5">
      <c r="A196" s="175">
        <v>2</v>
      </c>
      <c r="B196" s="176" t="s">
        <v>196</v>
      </c>
      <c r="C196" s="180">
        <v>64859.83</v>
      </c>
      <c r="D196" s="180">
        <f>C218</f>
        <v>64859.83</v>
      </c>
      <c r="E196" s="177">
        <f>D196-C196</f>
        <v>0</v>
      </c>
      <c r="F196" s="179">
        <f>E196/C196</f>
        <v>0</v>
      </c>
      <c r="G196" s="174"/>
      <c r="H196" s="9" t="s">
        <v>12</v>
      </c>
    </row>
    <row r="197" spans="1:7" ht="28.5">
      <c r="A197" s="175">
        <v>3</v>
      </c>
      <c r="B197" s="176" t="s">
        <v>197</v>
      </c>
      <c r="C197" s="208">
        <v>58709.5</v>
      </c>
      <c r="D197" s="208">
        <f>E264</f>
        <v>58709.5</v>
      </c>
      <c r="E197" s="177">
        <f>D197-C197</f>
        <v>0</v>
      </c>
      <c r="F197" s="179">
        <f>E197/C197</f>
        <v>0</v>
      </c>
      <c r="G197" s="174" t="s">
        <v>12</v>
      </c>
    </row>
    <row r="198" ht="14.25">
      <c r="A198" s="53"/>
    </row>
    <row r="199" spans="1:7" ht="14.25">
      <c r="A199" s="8" t="s">
        <v>227</v>
      </c>
      <c r="B199" s="47"/>
      <c r="C199" s="57"/>
      <c r="D199" s="47"/>
      <c r="E199" s="47"/>
      <c r="F199" s="47"/>
      <c r="G199" s="47" t="s">
        <v>12</v>
      </c>
    </row>
    <row r="200" spans="1:8" ht="6" customHeight="1">
      <c r="A200" s="8"/>
      <c r="B200" s="47"/>
      <c r="C200" s="57"/>
      <c r="D200" s="47"/>
      <c r="E200" s="47"/>
      <c r="F200" s="47"/>
      <c r="G200" s="47"/>
      <c r="H200" s="9" t="s">
        <v>12</v>
      </c>
    </row>
    <row r="201" spans="1:5" ht="14.25">
      <c r="A201" s="47"/>
      <c r="B201" s="47"/>
      <c r="C201" s="47"/>
      <c r="D201" s="47"/>
      <c r="E201" s="58" t="s">
        <v>98</v>
      </c>
    </row>
    <row r="202" spans="1:8" ht="43.5" customHeight="1">
      <c r="A202" s="59" t="s">
        <v>37</v>
      </c>
      <c r="B202" s="59" t="s">
        <v>38</v>
      </c>
      <c r="C202" s="60" t="s">
        <v>138</v>
      </c>
      <c r="D202" s="61" t="s">
        <v>199</v>
      </c>
      <c r="E202" s="60" t="s">
        <v>137</v>
      </c>
      <c r="F202" s="209"/>
      <c r="G202" s="209"/>
      <c r="H202" s="174"/>
    </row>
    <row r="203" spans="1:8" ht="15.75" customHeight="1">
      <c r="A203" s="59">
        <v>1</v>
      </c>
      <c r="B203" s="59">
        <v>2</v>
      </c>
      <c r="C203" s="60">
        <v>3</v>
      </c>
      <c r="D203" s="61">
        <v>4</v>
      </c>
      <c r="E203" s="60">
        <v>5</v>
      </c>
      <c r="F203" s="209"/>
      <c r="G203" s="209"/>
      <c r="H203" s="174"/>
    </row>
    <row r="204" spans="1:8" ht="12.75" customHeight="1">
      <c r="A204" s="17">
        <v>1</v>
      </c>
      <c r="B204" s="235" t="s">
        <v>156</v>
      </c>
      <c r="C204" s="157">
        <v>5077.1900000000005</v>
      </c>
      <c r="D204" s="157">
        <v>412.67</v>
      </c>
      <c r="E204" s="151">
        <f aca="true" t="shared" si="15" ref="E204:E218">D204/C204</f>
        <v>0.08127921153236337</v>
      </c>
      <c r="F204" s="210"/>
      <c r="G204" s="211"/>
      <c r="H204" s="193"/>
    </row>
    <row r="205" spans="1:8" ht="12.75" customHeight="1">
      <c r="A205" s="17">
        <v>2</v>
      </c>
      <c r="B205" s="235" t="s">
        <v>157</v>
      </c>
      <c r="C205" s="157">
        <v>4573.23</v>
      </c>
      <c r="D205" s="157">
        <v>390.57</v>
      </c>
      <c r="E205" s="151">
        <f t="shared" si="15"/>
        <v>0.08540353317021013</v>
      </c>
      <c r="F205" s="210"/>
      <c r="G205" s="211"/>
      <c r="H205" s="193"/>
    </row>
    <row r="206" spans="1:8" ht="12.75" customHeight="1">
      <c r="A206" s="17">
        <v>3</v>
      </c>
      <c r="B206" s="235" t="s">
        <v>158</v>
      </c>
      <c r="C206" s="157">
        <v>1401.48</v>
      </c>
      <c r="D206" s="157">
        <v>162.05</v>
      </c>
      <c r="E206" s="151">
        <f t="shared" si="15"/>
        <v>0.11562776493421241</v>
      </c>
      <c r="F206" s="210"/>
      <c r="G206" s="211"/>
      <c r="H206" s="193"/>
    </row>
    <row r="207" spans="1:8" ht="12.75" customHeight="1">
      <c r="A207" s="17">
        <v>4</v>
      </c>
      <c r="B207" s="235" t="s">
        <v>159</v>
      </c>
      <c r="C207" s="157">
        <v>3316.27</v>
      </c>
      <c r="D207" s="157">
        <v>253.55</v>
      </c>
      <c r="E207" s="151">
        <f t="shared" si="15"/>
        <v>0.0764563802102965</v>
      </c>
      <c r="F207" s="210"/>
      <c r="G207" s="211"/>
      <c r="H207" s="193"/>
    </row>
    <row r="208" spans="1:8" ht="12.75" customHeight="1">
      <c r="A208" s="17">
        <v>5</v>
      </c>
      <c r="B208" s="328" t="s">
        <v>160</v>
      </c>
      <c r="C208" s="331">
        <v>2829.7799999999997</v>
      </c>
      <c r="D208" s="331">
        <v>409.34</v>
      </c>
      <c r="E208" s="332">
        <f t="shared" si="15"/>
        <v>0.14465435475549338</v>
      </c>
      <c r="F208" s="210"/>
      <c r="G208" s="211"/>
      <c r="H208" s="193"/>
    </row>
    <row r="209" spans="1:8" ht="12.75" customHeight="1">
      <c r="A209" s="17">
        <v>6</v>
      </c>
      <c r="B209" s="235" t="s">
        <v>161</v>
      </c>
      <c r="C209" s="157">
        <v>1847.37</v>
      </c>
      <c r="D209" s="157">
        <v>186.92</v>
      </c>
      <c r="E209" s="151">
        <f t="shared" si="15"/>
        <v>0.10118167990169809</v>
      </c>
      <c r="F209" s="210"/>
      <c r="G209" s="211"/>
      <c r="H209" s="193"/>
    </row>
    <row r="210" spans="1:8" ht="12.75" customHeight="1">
      <c r="A210" s="17">
        <v>7</v>
      </c>
      <c r="B210" s="328" t="s">
        <v>162</v>
      </c>
      <c r="C210" s="331">
        <v>4326.35</v>
      </c>
      <c r="D210" s="331">
        <v>657.54</v>
      </c>
      <c r="E210" s="332">
        <f t="shared" si="15"/>
        <v>0.15198492955955942</v>
      </c>
      <c r="F210" s="210"/>
      <c r="G210" s="211"/>
      <c r="H210" s="193"/>
    </row>
    <row r="211" spans="1:8" ht="12.75" customHeight="1">
      <c r="A211" s="17">
        <v>8</v>
      </c>
      <c r="B211" s="328" t="s">
        <v>163</v>
      </c>
      <c r="C211" s="331">
        <v>5241.08</v>
      </c>
      <c r="D211" s="331">
        <v>678.87</v>
      </c>
      <c r="E211" s="332">
        <f t="shared" si="15"/>
        <v>0.12952864676746015</v>
      </c>
      <c r="F211" s="210"/>
      <c r="G211" s="211"/>
      <c r="H211" s="193"/>
    </row>
    <row r="212" spans="1:8" ht="12.75" customHeight="1">
      <c r="A212" s="17">
        <v>9</v>
      </c>
      <c r="B212" s="235" t="s">
        <v>164</v>
      </c>
      <c r="C212" s="157">
        <v>6207.799999999999</v>
      </c>
      <c r="D212" s="157">
        <v>524.06</v>
      </c>
      <c r="E212" s="151">
        <f t="shared" si="15"/>
        <v>0.08441960114694416</v>
      </c>
      <c r="F212" s="210"/>
      <c r="G212" s="211"/>
      <c r="H212" s="193"/>
    </row>
    <row r="213" spans="1:8" ht="12.75" customHeight="1">
      <c r="A213" s="17">
        <v>10</v>
      </c>
      <c r="B213" s="235" t="s">
        <v>165</v>
      </c>
      <c r="C213" s="157">
        <v>13190.9</v>
      </c>
      <c r="D213" s="157">
        <v>798.33</v>
      </c>
      <c r="E213" s="151">
        <f t="shared" si="15"/>
        <v>0.060521268450219476</v>
      </c>
      <c r="F213" s="210"/>
      <c r="G213" s="211"/>
      <c r="H213" s="193"/>
    </row>
    <row r="214" spans="1:8" ht="12.75" customHeight="1">
      <c r="A214" s="17">
        <v>11</v>
      </c>
      <c r="B214" s="235" t="s">
        <v>166</v>
      </c>
      <c r="C214" s="157">
        <v>6741.139999999999</v>
      </c>
      <c r="D214" s="157">
        <v>746.36</v>
      </c>
      <c r="E214" s="151">
        <f t="shared" si="15"/>
        <v>0.11071717840009258</v>
      </c>
      <c r="F214" s="210"/>
      <c r="G214" s="211"/>
      <c r="H214" s="193"/>
    </row>
    <row r="215" spans="1:8" ht="12.75" customHeight="1">
      <c r="A215" s="17">
        <v>12</v>
      </c>
      <c r="B215" s="235" t="s">
        <v>167</v>
      </c>
      <c r="C215" s="157">
        <v>2125.38</v>
      </c>
      <c r="D215" s="157">
        <v>157.01</v>
      </c>
      <c r="E215" s="151">
        <f t="shared" si="15"/>
        <v>0.07387384844121991</v>
      </c>
      <c r="F215" s="210"/>
      <c r="G215" s="211"/>
      <c r="H215" s="193"/>
    </row>
    <row r="216" spans="1:8" ht="12.75" customHeight="1">
      <c r="A216" s="17">
        <v>13</v>
      </c>
      <c r="B216" s="235" t="s">
        <v>168</v>
      </c>
      <c r="C216" s="157">
        <v>5011.45</v>
      </c>
      <c r="D216" s="157">
        <v>508.04</v>
      </c>
      <c r="E216" s="151">
        <f t="shared" si="15"/>
        <v>0.10137584930509135</v>
      </c>
      <c r="F216" s="210"/>
      <c r="G216" s="211"/>
      <c r="H216" s="193"/>
    </row>
    <row r="217" spans="1:8" ht="12.75" customHeight="1">
      <c r="A217" s="17">
        <v>14</v>
      </c>
      <c r="B217" s="235" t="s">
        <v>169</v>
      </c>
      <c r="C217" s="157">
        <v>2970.41</v>
      </c>
      <c r="D217" s="157">
        <v>265.02</v>
      </c>
      <c r="E217" s="151">
        <f t="shared" si="15"/>
        <v>0.08922000666574648</v>
      </c>
      <c r="F217" s="210"/>
      <c r="G217" s="211"/>
      <c r="H217" s="193"/>
    </row>
    <row r="218" spans="1:8" ht="12.75" customHeight="1">
      <c r="A218" s="33"/>
      <c r="B218" s="1" t="s">
        <v>27</v>
      </c>
      <c r="C218" s="158">
        <f>SUM(C204:C217)</f>
        <v>64859.83</v>
      </c>
      <c r="D218" s="158">
        <f>SUM(D204:D217)</f>
        <v>6150.33</v>
      </c>
      <c r="E218" s="139">
        <f t="shared" si="15"/>
        <v>0.09482494789147612</v>
      </c>
      <c r="F218" s="210"/>
      <c r="G218" s="211"/>
      <c r="H218" s="193"/>
    </row>
    <row r="219" spans="1:8" ht="14.25">
      <c r="A219" s="39"/>
      <c r="B219" s="2"/>
      <c r="C219" s="64"/>
      <c r="D219" s="25"/>
      <c r="E219" s="257"/>
      <c r="F219" s="212"/>
      <c r="G219" s="213"/>
      <c r="H219" s="212"/>
    </row>
    <row r="220" spans="1:8" ht="14.25">
      <c r="A220" s="39"/>
      <c r="B220" s="2"/>
      <c r="C220" s="64"/>
      <c r="D220" s="25"/>
      <c r="E220" s="257"/>
      <c r="F220" s="25"/>
      <c r="G220" s="64"/>
      <c r="H220" s="25"/>
    </row>
    <row r="221" spans="1:7" ht="14.25">
      <c r="A221" s="8" t="s">
        <v>228</v>
      </c>
      <c r="B221" s="47"/>
      <c r="C221" s="57"/>
      <c r="D221" s="47"/>
      <c r="E221" s="47"/>
      <c r="F221" s="47"/>
      <c r="G221" s="47"/>
    </row>
    <row r="222" spans="1:5" ht="14.25">
      <c r="A222" s="47"/>
      <c r="B222" s="47"/>
      <c r="C222" s="47"/>
      <c r="D222" s="47"/>
      <c r="E222" s="58" t="s">
        <v>98</v>
      </c>
    </row>
    <row r="223" spans="1:7" ht="52.5" customHeight="1">
      <c r="A223" s="59" t="s">
        <v>37</v>
      </c>
      <c r="B223" s="59" t="s">
        <v>38</v>
      </c>
      <c r="C223" s="60" t="s">
        <v>138</v>
      </c>
      <c r="D223" s="61" t="s">
        <v>229</v>
      </c>
      <c r="E223" s="60" t="s">
        <v>136</v>
      </c>
      <c r="F223" s="62"/>
      <c r="G223" s="63"/>
    </row>
    <row r="224" spans="1:7" ht="12.75" customHeight="1">
      <c r="A224" s="59">
        <v>1</v>
      </c>
      <c r="B224" s="59">
        <v>2</v>
      </c>
      <c r="C224" s="60">
        <v>3</v>
      </c>
      <c r="D224" s="61">
        <v>4</v>
      </c>
      <c r="E224" s="60">
        <v>5</v>
      </c>
      <c r="F224" s="62"/>
      <c r="G224" s="63"/>
    </row>
    <row r="225" spans="1:7" ht="12.75" customHeight="1">
      <c r="A225" s="17">
        <v>1</v>
      </c>
      <c r="B225" s="235" t="s">
        <v>156</v>
      </c>
      <c r="C225" s="157">
        <f>C204</f>
        <v>5077.1900000000005</v>
      </c>
      <c r="D225" s="208">
        <f>F250-D275</f>
        <v>874.0400000000009</v>
      </c>
      <c r="E225" s="258">
        <f aca="true" t="shared" si="16" ref="E225:E239">D225/C225</f>
        <v>0.1721503430046937</v>
      </c>
      <c r="F225" s="135"/>
      <c r="G225" s="30"/>
    </row>
    <row r="226" spans="1:7" ht="12.75" customHeight="1">
      <c r="A226" s="17">
        <v>2</v>
      </c>
      <c r="B226" s="328" t="s">
        <v>157</v>
      </c>
      <c r="C226" s="331">
        <f aca="true" t="shared" si="17" ref="C226:C238">C205</f>
        <v>4573.23</v>
      </c>
      <c r="D226" s="333">
        <f aca="true" t="shared" si="18" ref="D226:D238">F251-D276</f>
        <v>1128.7399999999998</v>
      </c>
      <c r="E226" s="334">
        <f t="shared" si="16"/>
        <v>0.24681461461592788</v>
      </c>
      <c r="F226" s="135"/>
      <c r="G226" s="30"/>
    </row>
    <row r="227" spans="1:7" ht="12.75" customHeight="1">
      <c r="A227" s="17">
        <v>3</v>
      </c>
      <c r="B227" s="328" t="s">
        <v>158</v>
      </c>
      <c r="C227" s="331">
        <f t="shared" si="17"/>
        <v>1401.48</v>
      </c>
      <c r="D227" s="333">
        <f t="shared" si="18"/>
        <v>260.34000000000015</v>
      </c>
      <c r="E227" s="334">
        <f t="shared" si="16"/>
        <v>0.18576076718897175</v>
      </c>
      <c r="F227" s="135"/>
      <c r="G227" s="30"/>
    </row>
    <row r="228" spans="1:7" ht="12.75" customHeight="1">
      <c r="A228" s="17">
        <v>4</v>
      </c>
      <c r="B228" s="328" t="s">
        <v>159</v>
      </c>
      <c r="C228" s="331">
        <f t="shared" si="17"/>
        <v>3316.27</v>
      </c>
      <c r="D228" s="333">
        <f t="shared" si="18"/>
        <v>731.2100000000005</v>
      </c>
      <c r="E228" s="334">
        <f t="shared" si="16"/>
        <v>0.22049169699692742</v>
      </c>
      <c r="F228" s="135"/>
      <c r="G228" s="30"/>
    </row>
    <row r="229" spans="1:7" ht="12.75" customHeight="1">
      <c r="A229" s="17">
        <v>5</v>
      </c>
      <c r="B229" s="235" t="s">
        <v>160</v>
      </c>
      <c r="C229" s="157">
        <f t="shared" si="17"/>
        <v>2829.7799999999997</v>
      </c>
      <c r="D229" s="208">
        <f t="shared" si="18"/>
        <v>493.1500000000001</v>
      </c>
      <c r="E229" s="258">
        <f t="shared" si="16"/>
        <v>0.17427149813766446</v>
      </c>
      <c r="F229" s="135"/>
      <c r="G229" s="30"/>
    </row>
    <row r="230" spans="1:7" ht="12.75" customHeight="1">
      <c r="A230" s="17">
        <v>6</v>
      </c>
      <c r="B230" s="235" t="s">
        <v>161</v>
      </c>
      <c r="C230" s="157">
        <f t="shared" si="17"/>
        <v>1847.37</v>
      </c>
      <c r="D230" s="208">
        <f t="shared" si="18"/>
        <v>244.00999999999976</v>
      </c>
      <c r="E230" s="258">
        <f t="shared" si="16"/>
        <v>0.13208507229196087</v>
      </c>
      <c r="F230" s="135"/>
      <c r="G230" s="30"/>
    </row>
    <row r="231" spans="1:7" ht="12.75" customHeight="1">
      <c r="A231" s="17">
        <v>7</v>
      </c>
      <c r="B231" s="235" t="s">
        <v>162</v>
      </c>
      <c r="C231" s="157">
        <f t="shared" si="17"/>
        <v>4326.35</v>
      </c>
      <c r="D231" s="208">
        <f t="shared" si="18"/>
        <v>650.3300000000004</v>
      </c>
      <c r="E231" s="258">
        <f t="shared" si="16"/>
        <v>0.15031839772556552</v>
      </c>
      <c r="F231" s="135"/>
      <c r="G231" s="30"/>
    </row>
    <row r="232" spans="1:7" ht="12.75" customHeight="1">
      <c r="A232" s="17">
        <v>8</v>
      </c>
      <c r="B232" s="235" t="s">
        <v>163</v>
      </c>
      <c r="C232" s="157">
        <f t="shared" si="17"/>
        <v>5241.08</v>
      </c>
      <c r="D232" s="208">
        <f t="shared" si="18"/>
        <v>829.5100000000002</v>
      </c>
      <c r="E232" s="258">
        <f t="shared" si="16"/>
        <v>0.15827081441229673</v>
      </c>
      <c r="F232" s="135"/>
      <c r="G232" s="30"/>
    </row>
    <row r="233" spans="1:7" ht="12.75" customHeight="1">
      <c r="A233" s="17">
        <v>9</v>
      </c>
      <c r="B233" s="235" t="s">
        <v>164</v>
      </c>
      <c r="C233" s="157">
        <f t="shared" si="17"/>
        <v>6207.799999999999</v>
      </c>
      <c r="D233" s="208">
        <f t="shared" si="18"/>
        <v>809.4999999999991</v>
      </c>
      <c r="E233" s="258">
        <f t="shared" si="16"/>
        <v>0.13040046393247193</v>
      </c>
      <c r="F233" s="135"/>
      <c r="G233" s="30"/>
    </row>
    <row r="234" spans="1:7" ht="12.75" customHeight="1">
      <c r="A234" s="17">
        <v>10</v>
      </c>
      <c r="B234" s="235" t="s">
        <v>165</v>
      </c>
      <c r="C234" s="157">
        <f t="shared" si="17"/>
        <v>13190.9</v>
      </c>
      <c r="D234" s="208">
        <f t="shared" si="18"/>
        <v>1355.2399999999998</v>
      </c>
      <c r="E234" s="258">
        <f t="shared" si="16"/>
        <v>0.10274052566542084</v>
      </c>
      <c r="F234" s="135"/>
      <c r="G234" s="30"/>
    </row>
    <row r="235" spans="1:7" ht="12.75" customHeight="1">
      <c r="A235" s="17">
        <v>11</v>
      </c>
      <c r="B235" s="328" t="s">
        <v>166</v>
      </c>
      <c r="C235" s="331">
        <f t="shared" si="17"/>
        <v>6741.139999999999</v>
      </c>
      <c r="D235" s="333">
        <f t="shared" si="18"/>
        <v>425.34999999999945</v>
      </c>
      <c r="E235" s="334">
        <f t="shared" si="16"/>
        <v>0.06309763630483857</v>
      </c>
      <c r="F235" s="135"/>
      <c r="G235" s="30"/>
    </row>
    <row r="236" spans="1:7" ht="12.75" customHeight="1">
      <c r="A236" s="17">
        <v>12</v>
      </c>
      <c r="B236" s="235" t="s">
        <v>167</v>
      </c>
      <c r="C236" s="157">
        <f t="shared" si="17"/>
        <v>2125.38</v>
      </c>
      <c r="D236" s="208">
        <f t="shared" si="18"/>
        <v>289.8299999999999</v>
      </c>
      <c r="E236" s="258">
        <f t="shared" si="16"/>
        <v>0.1363662027496259</v>
      </c>
      <c r="F236" s="135"/>
      <c r="G236" s="30"/>
    </row>
    <row r="237" spans="1:7" ht="12.75" customHeight="1">
      <c r="A237" s="17">
        <v>13</v>
      </c>
      <c r="B237" s="328" t="s">
        <v>168</v>
      </c>
      <c r="C237" s="331">
        <f t="shared" si="17"/>
        <v>5011.45</v>
      </c>
      <c r="D237" s="333">
        <f t="shared" si="18"/>
        <v>11.710000000000036</v>
      </c>
      <c r="E237" s="334">
        <f t="shared" si="16"/>
        <v>0.002336649073621414</v>
      </c>
      <c r="F237" s="135"/>
      <c r="G237" s="30"/>
    </row>
    <row r="238" spans="1:7" ht="12.75" customHeight="1">
      <c r="A238" s="17">
        <v>14</v>
      </c>
      <c r="B238" s="235" t="s">
        <v>169</v>
      </c>
      <c r="C238" s="157">
        <f t="shared" si="17"/>
        <v>2970.41</v>
      </c>
      <c r="D238" s="208">
        <f t="shared" si="18"/>
        <v>275.78999999999996</v>
      </c>
      <c r="E238" s="258">
        <f t="shared" si="16"/>
        <v>0.09284576876592793</v>
      </c>
      <c r="F238" s="135"/>
      <c r="G238" s="30"/>
    </row>
    <row r="239" spans="1:7" ht="12.75" customHeight="1">
      <c r="A239" s="33"/>
      <c r="B239" s="1" t="s">
        <v>27</v>
      </c>
      <c r="C239" s="158">
        <f>SUM(C225:C238)</f>
        <v>64859.83</v>
      </c>
      <c r="D239" s="138">
        <f>SUM(D225:D238)</f>
        <v>8378.75</v>
      </c>
      <c r="E239" s="140">
        <f t="shared" si="16"/>
        <v>0.12918242308066488</v>
      </c>
      <c r="F239" s="41"/>
      <c r="G239" s="30"/>
    </row>
    <row r="240" ht="13.5" customHeight="1">
      <c r="A240" s="8" t="s">
        <v>40</v>
      </c>
    </row>
    <row r="241" spans="1:5" ht="13.5" customHeight="1">
      <c r="A241" s="8"/>
      <c r="E241" s="65" t="s">
        <v>41</v>
      </c>
    </row>
    <row r="242" spans="1:6" ht="29.25" customHeight="1">
      <c r="A242" s="48" t="s">
        <v>39</v>
      </c>
      <c r="B242" s="48" t="s">
        <v>230</v>
      </c>
      <c r="C242" s="48" t="s">
        <v>231</v>
      </c>
      <c r="D242" s="66" t="s">
        <v>42</v>
      </c>
      <c r="E242" s="48" t="s">
        <v>43</v>
      </c>
      <c r="F242" s="214"/>
    </row>
    <row r="243" spans="1:6" ht="15.75" customHeight="1">
      <c r="A243" s="67">
        <f>C264</f>
        <v>64859.83</v>
      </c>
      <c r="B243" s="68">
        <f>D218</f>
        <v>6150.33</v>
      </c>
      <c r="C243" s="67">
        <f>E264</f>
        <v>58709.5</v>
      </c>
      <c r="D243" s="67">
        <f>B243+C243</f>
        <v>64859.83</v>
      </c>
      <c r="E243" s="69">
        <f>D243/A243</f>
        <v>1</v>
      </c>
      <c r="F243" s="55"/>
    </row>
    <row r="244" spans="1:8" ht="13.5" customHeight="1">
      <c r="A244" s="70" t="s">
        <v>232</v>
      </c>
      <c r="B244" s="71"/>
      <c r="C244" s="259"/>
      <c r="D244" s="259"/>
      <c r="E244" s="260"/>
      <c r="F244" s="74"/>
      <c r="G244" s="75"/>
      <c r="H244" s="9" t="s">
        <v>12</v>
      </c>
    </row>
    <row r="245" ht="13.5" customHeight="1"/>
    <row r="246" spans="1:8" ht="13.5" customHeight="1">
      <c r="A246" s="8" t="s">
        <v>233</v>
      </c>
      <c r="G246" s="253"/>
      <c r="H246" s="9" t="s">
        <v>12</v>
      </c>
    </row>
    <row r="247" ht="13.5" customHeight="1">
      <c r="G247" s="65" t="s">
        <v>41</v>
      </c>
    </row>
    <row r="248" spans="1:7" ht="30" customHeight="1">
      <c r="A248" s="76" t="s">
        <v>20</v>
      </c>
      <c r="B248" s="76" t="s">
        <v>31</v>
      </c>
      <c r="C248" s="76" t="s">
        <v>39</v>
      </c>
      <c r="D248" s="77" t="s">
        <v>234</v>
      </c>
      <c r="E248" s="77" t="s">
        <v>44</v>
      </c>
      <c r="F248" s="76" t="s">
        <v>42</v>
      </c>
      <c r="G248" s="76" t="s">
        <v>43</v>
      </c>
    </row>
    <row r="249" spans="1:7" ht="14.25" customHeight="1">
      <c r="A249" s="76">
        <v>1</v>
      </c>
      <c r="B249" s="76">
        <v>2</v>
      </c>
      <c r="C249" s="76">
        <v>3</v>
      </c>
      <c r="D249" s="77">
        <v>4</v>
      </c>
      <c r="E249" s="77">
        <v>5</v>
      </c>
      <c r="F249" s="76">
        <v>6</v>
      </c>
      <c r="G249" s="29">
        <v>7</v>
      </c>
    </row>
    <row r="250" spans="1:7" ht="12.75" customHeight="1">
      <c r="A250" s="17">
        <v>1</v>
      </c>
      <c r="B250" s="235" t="s">
        <v>156</v>
      </c>
      <c r="C250" s="157">
        <f aca="true" t="shared" si="19" ref="C250:D263">C204</f>
        <v>5077.1900000000005</v>
      </c>
      <c r="D250" s="157">
        <f t="shared" si="19"/>
        <v>412.67</v>
      </c>
      <c r="E250" s="208">
        <v>4664.52</v>
      </c>
      <c r="F250" s="149">
        <f aca="true" t="shared" si="20" ref="F250:F264">D250+E250</f>
        <v>5077.1900000000005</v>
      </c>
      <c r="G250" s="34">
        <f aca="true" t="shared" si="21" ref="G250:G264">F250/C250</f>
        <v>1</v>
      </c>
    </row>
    <row r="251" spans="1:7" ht="12.75" customHeight="1">
      <c r="A251" s="17">
        <v>2</v>
      </c>
      <c r="B251" s="235" t="s">
        <v>157</v>
      </c>
      <c r="C251" s="157">
        <f t="shared" si="19"/>
        <v>4573.23</v>
      </c>
      <c r="D251" s="157">
        <f t="shared" si="19"/>
        <v>390.57</v>
      </c>
      <c r="E251" s="208">
        <v>4182.66</v>
      </c>
      <c r="F251" s="149">
        <f t="shared" si="20"/>
        <v>4573.23</v>
      </c>
      <c r="G251" s="34">
        <f t="shared" si="21"/>
        <v>1</v>
      </c>
    </row>
    <row r="252" spans="1:7" ht="12.75" customHeight="1">
      <c r="A252" s="17">
        <v>3</v>
      </c>
      <c r="B252" s="235" t="s">
        <v>158</v>
      </c>
      <c r="C252" s="157">
        <f t="shared" si="19"/>
        <v>1401.48</v>
      </c>
      <c r="D252" s="157">
        <f t="shared" si="19"/>
        <v>162.05</v>
      </c>
      <c r="E252" s="208">
        <v>1239.43</v>
      </c>
      <c r="F252" s="149">
        <f t="shared" si="20"/>
        <v>1401.48</v>
      </c>
      <c r="G252" s="34">
        <f t="shared" si="21"/>
        <v>1</v>
      </c>
    </row>
    <row r="253" spans="1:7" ht="12.75" customHeight="1">
      <c r="A253" s="17">
        <v>4</v>
      </c>
      <c r="B253" s="235" t="s">
        <v>159</v>
      </c>
      <c r="C253" s="157">
        <f t="shared" si="19"/>
        <v>3316.27</v>
      </c>
      <c r="D253" s="157">
        <f t="shared" si="19"/>
        <v>253.55</v>
      </c>
      <c r="E253" s="208">
        <v>3062.7200000000003</v>
      </c>
      <c r="F253" s="149">
        <f t="shared" si="20"/>
        <v>3316.2700000000004</v>
      </c>
      <c r="G253" s="34">
        <f t="shared" si="21"/>
        <v>1.0000000000000002</v>
      </c>
    </row>
    <row r="254" spans="1:7" ht="12.75" customHeight="1">
      <c r="A254" s="17">
        <v>5</v>
      </c>
      <c r="B254" s="235" t="s">
        <v>160</v>
      </c>
      <c r="C254" s="157">
        <f t="shared" si="19"/>
        <v>2829.7799999999997</v>
      </c>
      <c r="D254" s="157">
        <f t="shared" si="19"/>
        <v>409.34</v>
      </c>
      <c r="E254" s="208">
        <v>2420.44</v>
      </c>
      <c r="F254" s="149">
        <f t="shared" si="20"/>
        <v>2829.78</v>
      </c>
      <c r="G254" s="34">
        <f t="shared" si="21"/>
        <v>1.0000000000000002</v>
      </c>
    </row>
    <row r="255" spans="1:7" ht="12.75" customHeight="1">
      <c r="A255" s="17">
        <v>6</v>
      </c>
      <c r="B255" s="235" t="s">
        <v>161</v>
      </c>
      <c r="C255" s="157">
        <f t="shared" si="19"/>
        <v>1847.37</v>
      </c>
      <c r="D255" s="157">
        <f t="shared" si="19"/>
        <v>186.92</v>
      </c>
      <c r="E255" s="208">
        <v>1660.4499999999998</v>
      </c>
      <c r="F255" s="149">
        <f t="shared" si="20"/>
        <v>1847.37</v>
      </c>
      <c r="G255" s="34">
        <f t="shared" si="21"/>
        <v>1</v>
      </c>
    </row>
    <row r="256" spans="1:7" ht="12.75" customHeight="1">
      <c r="A256" s="17">
        <v>7</v>
      </c>
      <c r="B256" s="235" t="s">
        <v>162</v>
      </c>
      <c r="C256" s="157">
        <f t="shared" si="19"/>
        <v>4326.35</v>
      </c>
      <c r="D256" s="157">
        <f t="shared" si="19"/>
        <v>657.54</v>
      </c>
      <c r="E256" s="208">
        <v>3668.81</v>
      </c>
      <c r="F256" s="149">
        <f t="shared" si="20"/>
        <v>4326.35</v>
      </c>
      <c r="G256" s="34">
        <f t="shared" si="21"/>
        <v>1</v>
      </c>
    </row>
    <row r="257" spans="1:7" ht="12.75" customHeight="1">
      <c r="A257" s="17">
        <v>8</v>
      </c>
      <c r="B257" s="235" t="s">
        <v>163</v>
      </c>
      <c r="C257" s="157">
        <f t="shared" si="19"/>
        <v>5241.08</v>
      </c>
      <c r="D257" s="157">
        <f t="shared" si="19"/>
        <v>678.87</v>
      </c>
      <c r="E257" s="208">
        <v>4562.21</v>
      </c>
      <c r="F257" s="149">
        <f t="shared" si="20"/>
        <v>5241.08</v>
      </c>
      <c r="G257" s="34">
        <f t="shared" si="21"/>
        <v>1</v>
      </c>
    </row>
    <row r="258" spans="1:7" ht="12.75" customHeight="1">
      <c r="A258" s="17">
        <v>9</v>
      </c>
      <c r="B258" s="235" t="s">
        <v>164</v>
      </c>
      <c r="C258" s="157">
        <f t="shared" si="19"/>
        <v>6207.799999999999</v>
      </c>
      <c r="D258" s="157">
        <f t="shared" si="19"/>
        <v>524.06</v>
      </c>
      <c r="E258" s="208">
        <v>5683.74</v>
      </c>
      <c r="F258" s="149">
        <f t="shared" si="20"/>
        <v>6207.799999999999</v>
      </c>
      <c r="G258" s="34">
        <f t="shared" si="21"/>
        <v>1</v>
      </c>
    </row>
    <row r="259" spans="1:7" ht="12.75" customHeight="1">
      <c r="A259" s="17">
        <v>10</v>
      </c>
      <c r="B259" s="235" t="s">
        <v>165</v>
      </c>
      <c r="C259" s="157">
        <f t="shared" si="19"/>
        <v>13190.9</v>
      </c>
      <c r="D259" s="157">
        <f t="shared" si="19"/>
        <v>798.33</v>
      </c>
      <c r="E259" s="208">
        <v>12392.57</v>
      </c>
      <c r="F259" s="149">
        <f t="shared" si="20"/>
        <v>13190.9</v>
      </c>
      <c r="G259" s="34">
        <f t="shared" si="21"/>
        <v>1</v>
      </c>
    </row>
    <row r="260" spans="1:7" ht="12.75" customHeight="1">
      <c r="A260" s="17">
        <v>11</v>
      </c>
      <c r="B260" s="235" t="s">
        <v>166</v>
      </c>
      <c r="C260" s="157">
        <f t="shared" si="19"/>
        <v>6741.139999999999</v>
      </c>
      <c r="D260" s="157">
        <f t="shared" si="19"/>
        <v>746.36</v>
      </c>
      <c r="E260" s="208">
        <v>5994.78</v>
      </c>
      <c r="F260" s="149">
        <f t="shared" si="20"/>
        <v>6741.139999999999</v>
      </c>
      <c r="G260" s="34">
        <f t="shared" si="21"/>
        <v>1</v>
      </c>
    </row>
    <row r="261" spans="1:7" ht="12.75" customHeight="1">
      <c r="A261" s="17">
        <v>12</v>
      </c>
      <c r="B261" s="235" t="s">
        <v>167</v>
      </c>
      <c r="C261" s="157">
        <f t="shared" si="19"/>
        <v>2125.38</v>
      </c>
      <c r="D261" s="157">
        <f t="shared" si="19"/>
        <v>157.01</v>
      </c>
      <c r="E261" s="208">
        <v>1968.3700000000001</v>
      </c>
      <c r="F261" s="149">
        <f t="shared" si="20"/>
        <v>2125.38</v>
      </c>
      <c r="G261" s="34">
        <f t="shared" si="21"/>
        <v>1</v>
      </c>
    </row>
    <row r="262" spans="1:7" ht="12.75" customHeight="1">
      <c r="A262" s="17">
        <v>13</v>
      </c>
      <c r="B262" s="235" t="s">
        <v>168</v>
      </c>
      <c r="C262" s="157">
        <f t="shared" si="19"/>
        <v>5011.45</v>
      </c>
      <c r="D262" s="157">
        <f t="shared" si="19"/>
        <v>508.04</v>
      </c>
      <c r="E262" s="208">
        <v>4503.41</v>
      </c>
      <c r="F262" s="149">
        <f t="shared" si="20"/>
        <v>5011.45</v>
      </c>
      <c r="G262" s="34">
        <f t="shared" si="21"/>
        <v>1</v>
      </c>
    </row>
    <row r="263" spans="1:7" ht="12.75" customHeight="1">
      <c r="A263" s="17">
        <v>14</v>
      </c>
      <c r="B263" s="235" t="s">
        <v>169</v>
      </c>
      <c r="C263" s="157">
        <f t="shared" si="19"/>
        <v>2970.41</v>
      </c>
      <c r="D263" s="157">
        <f t="shared" si="19"/>
        <v>265.02</v>
      </c>
      <c r="E263" s="208">
        <v>2705.39</v>
      </c>
      <c r="F263" s="149">
        <f t="shared" si="20"/>
        <v>2970.41</v>
      </c>
      <c r="G263" s="34">
        <f t="shared" si="21"/>
        <v>1</v>
      </c>
    </row>
    <row r="264" spans="1:7" ht="12.75" customHeight="1">
      <c r="A264" s="17"/>
      <c r="B264" s="1" t="s">
        <v>27</v>
      </c>
      <c r="C264" s="158">
        <f>SUM(C250:C263)</f>
        <v>64859.83</v>
      </c>
      <c r="D264" s="158">
        <f>SUM(D250:D263)</f>
        <v>6150.33</v>
      </c>
      <c r="E264" s="138">
        <f>SUM(E250:E263)</f>
        <v>58709.5</v>
      </c>
      <c r="F264" s="156">
        <f t="shared" si="20"/>
        <v>64859.83</v>
      </c>
      <c r="G264" s="38">
        <f t="shared" si="21"/>
        <v>1</v>
      </c>
    </row>
    <row r="265" ht="5.25" customHeight="1">
      <c r="A265" s="78"/>
    </row>
    <row r="266" spans="1:8" ht="14.25">
      <c r="A266" s="8" t="s">
        <v>45</v>
      </c>
      <c r="H266" s="30"/>
    </row>
    <row r="267" spans="1:7" ht="6.75" customHeight="1">
      <c r="A267" s="8"/>
      <c r="G267" s="9" t="s">
        <v>12</v>
      </c>
    </row>
    <row r="268" spans="1:5" ht="14.25">
      <c r="A268" s="29" t="s">
        <v>39</v>
      </c>
      <c r="B268" s="29" t="s">
        <v>46</v>
      </c>
      <c r="C268" s="29" t="s">
        <v>47</v>
      </c>
      <c r="D268" s="29" t="s">
        <v>48</v>
      </c>
      <c r="E268" s="29" t="s">
        <v>49</v>
      </c>
    </row>
    <row r="269" spans="1:8" ht="18.75" customHeight="1">
      <c r="A269" s="52">
        <f>C264</f>
        <v>64859.83</v>
      </c>
      <c r="B269" s="52">
        <f>F264</f>
        <v>64859.83</v>
      </c>
      <c r="C269" s="38">
        <f>B269/A269</f>
        <v>1</v>
      </c>
      <c r="D269" s="52">
        <f>D289</f>
        <v>56481.08</v>
      </c>
      <c r="E269" s="38">
        <f>D269/A269</f>
        <v>0.8708175769193351</v>
      </c>
      <c r="H269" s="9" t="s">
        <v>12</v>
      </c>
    </row>
    <row r="270" spans="1:7" ht="7.5" customHeight="1">
      <c r="A270" s="8"/>
      <c r="G270" s="9" t="s">
        <v>12</v>
      </c>
    </row>
    <row r="271" ht="14.25">
      <c r="A271" s="8" t="s">
        <v>235</v>
      </c>
    </row>
    <row r="272" ht="6.75" customHeight="1">
      <c r="A272" s="8"/>
    </row>
    <row r="273" spans="1:5" ht="14.25">
      <c r="A273" s="48" t="s">
        <v>20</v>
      </c>
      <c r="B273" s="48" t="s">
        <v>31</v>
      </c>
      <c r="C273" s="76" t="s">
        <v>39</v>
      </c>
      <c r="D273" s="48" t="s">
        <v>48</v>
      </c>
      <c r="E273" s="16" t="s">
        <v>49</v>
      </c>
    </row>
    <row r="274" spans="1:5" ht="14.25">
      <c r="A274" s="79">
        <v>1</v>
      </c>
      <c r="B274" s="79">
        <v>2</v>
      </c>
      <c r="C274" s="80">
        <v>3</v>
      </c>
      <c r="D274" s="79">
        <v>4</v>
      </c>
      <c r="E274" s="81">
        <v>5</v>
      </c>
    </row>
    <row r="275" spans="1:7" ht="12.75" customHeight="1">
      <c r="A275" s="17">
        <v>1</v>
      </c>
      <c r="B275" s="235" t="s">
        <v>156</v>
      </c>
      <c r="C275" s="157">
        <f>C250</f>
        <v>5077.1900000000005</v>
      </c>
      <c r="D275" s="208">
        <v>4203.15</v>
      </c>
      <c r="E275" s="151">
        <f aca="true" t="shared" si="22" ref="E275:E288">D275/C275</f>
        <v>0.8278496569953063</v>
      </c>
      <c r="F275" s="135"/>
      <c r="G275" s="30"/>
    </row>
    <row r="276" spans="1:7" ht="12.75" customHeight="1">
      <c r="A276" s="17">
        <v>2</v>
      </c>
      <c r="B276" s="235" t="s">
        <v>157</v>
      </c>
      <c r="C276" s="157">
        <f aca="true" t="shared" si="23" ref="C276:C288">C251</f>
        <v>4573.23</v>
      </c>
      <c r="D276" s="208">
        <v>3444.49</v>
      </c>
      <c r="E276" s="151">
        <f t="shared" si="22"/>
        <v>0.7531853853840721</v>
      </c>
      <c r="F276" s="135"/>
      <c r="G276" s="30" t="s">
        <v>12</v>
      </c>
    </row>
    <row r="277" spans="1:7" ht="12.75" customHeight="1">
      <c r="A277" s="17">
        <v>3</v>
      </c>
      <c r="B277" s="235" t="s">
        <v>158</v>
      </c>
      <c r="C277" s="157">
        <f t="shared" si="23"/>
        <v>1401.48</v>
      </c>
      <c r="D277" s="208">
        <v>1141.1399999999999</v>
      </c>
      <c r="E277" s="151">
        <f t="shared" si="22"/>
        <v>0.8142392328110283</v>
      </c>
      <c r="F277" s="135"/>
      <c r="G277" s="30"/>
    </row>
    <row r="278" spans="1:7" ht="12.75" customHeight="1">
      <c r="A278" s="17">
        <v>4</v>
      </c>
      <c r="B278" s="328" t="s">
        <v>159</v>
      </c>
      <c r="C278" s="331">
        <f t="shared" si="23"/>
        <v>3316.27</v>
      </c>
      <c r="D278" s="333">
        <v>2585.06</v>
      </c>
      <c r="E278" s="332">
        <f t="shared" si="22"/>
        <v>0.7795083030030727</v>
      </c>
      <c r="F278" s="135"/>
      <c r="G278" s="30"/>
    </row>
    <row r="279" spans="1:7" ht="12.75" customHeight="1">
      <c r="A279" s="17">
        <v>5</v>
      </c>
      <c r="B279" s="235" t="s">
        <v>160</v>
      </c>
      <c r="C279" s="157">
        <f t="shared" si="23"/>
        <v>2829.7799999999997</v>
      </c>
      <c r="D279" s="208">
        <v>2336.63</v>
      </c>
      <c r="E279" s="151">
        <f t="shared" si="22"/>
        <v>0.8257285018623357</v>
      </c>
      <c r="F279" s="135"/>
      <c r="G279" s="30"/>
    </row>
    <row r="280" spans="1:7" ht="12.75" customHeight="1">
      <c r="A280" s="17">
        <v>6</v>
      </c>
      <c r="B280" s="235" t="s">
        <v>161</v>
      </c>
      <c r="C280" s="157">
        <f t="shared" si="23"/>
        <v>1847.37</v>
      </c>
      <c r="D280" s="208">
        <v>1603.3600000000001</v>
      </c>
      <c r="E280" s="151">
        <f t="shared" si="22"/>
        <v>0.8679149277080391</v>
      </c>
      <c r="F280" s="135"/>
      <c r="G280" s="30"/>
    </row>
    <row r="281" spans="1:7" ht="12.75" customHeight="1">
      <c r="A281" s="17">
        <v>7</v>
      </c>
      <c r="B281" s="235" t="s">
        <v>162</v>
      </c>
      <c r="C281" s="157">
        <f t="shared" si="23"/>
        <v>4326.35</v>
      </c>
      <c r="D281" s="208">
        <v>3676.02</v>
      </c>
      <c r="E281" s="151">
        <f t="shared" si="22"/>
        <v>0.8496816022744345</v>
      </c>
      <c r="F281" s="135"/>
      <c r="G281" s="30"/>
    </row>
    <row r="282" spans="1:7" ht="12.75" customHeight="1">
      <c r="A282" s="17">
        <v>8</v>
      </c>
      <c r="B282" s="235" t="s">
        <v>163</v>
      </c>
      <c r="C282" s="157">
        <f t="shared" si="23"/>
        <v>5241.08</v>
      </c>
      <c r="D282" s="208">
        <v>4411.57</v>
      </c>
      <c r="E282" s="151">
        <f t="shared" si="22"/>
        <v>0.8417291855877033</v>
      </c>
      <c r="F282" s="135"/>
      <c r="G282" s="30"/>
    </row>
    <row r="283" spans="1:7" ht="12.75" customHeight="1">
      <c r="A283" s="17">
        <v>9</v>
      </c>
      <c r="B283" s="235" t="s">
        <v>164</v>
      </c>
      <c r="C283" s="157">
        <f t="shared" si="23"/>
        <v>6207.799999999999</v>
      </c>
      <c r="D283" s="208">
        <v>5398.3</v>
      </c>
      <c r="E283" s="151">
        <f t="shared" si="22"/>
        <v>0.869599536067528</v>
      </c>
      <c r="F283" s="135"/>
      <c r="G283" s="30"/>
    </row>
    <row r="284" spans="1:7" ht="12.75" customHeight="1">
      <c r="A284" s="17">
        <v>10</v>
      </c>
      <c r="B284" s="235" t="s">
        <v>165</v>
      </c>
      <c r="C284" s="157">
        <f t="shared" si="23"/>
        <v>13190.9</v>
      </c>
      <c r="D284" s="208">
        <v>11835.66</v>
      </c>
      <c r="E284" s="151">
        <f t="shared" si="22"/>
        <v>0.8972594743345792</v>
      </c>
      <c r="F284" s="135"/>
      <c r="G284" s="30"/>
    </row>
    <row r="285" spans="1:7" ht="12.75" customHeight="1">
      <c r="A285" s="17">
        <v>11</v>
      </c>
      <c r="B285" s="328" t="s">
        <v>166</v>
      </c>
      <c r="C285" s="331">
        <f t="shared" si="23"/>
        <v>6741.139999999999</v>
      </c>
      <c r="D285" s="333">
        <v>6315.79</v>
      </c>
      <c r="E285" s="332">
        <f t="shared" si="22"/>
        <v>0.9369023636951614</v>
      </c>
      <c r="F285" s="135"/>
      <c r="G285" s="30"/>
    </row>
    <row r="286" spans="1:7" ht="12.75" customHeight="1">
      <c r="A286" s="17">
        <v>12</v>
      </c>
      <c r="B286" s="235" t="s">
        <v>167</v>
      </c>
      <c r="C286" s="157">
        <f t="shared" si="23"/>
        <v>2125.38</v>
      </c>
      <c r="D286" s="208">
        <v>1835.5500000000002</v>
      </c>
      <c r="E286" s="151">
        <f t="shared" si="22"/>
        <v>0.8636337972503741</v>
      </c>
      <c r="F286" s="135"/>
      <c r="G286" s="30"/>
    </row>
    <row r="287" spans="1:7" ht="12.75" customHeight="1">
      <c r="A287" s="17">
        <v>13</v>
      </c>
      <c r="B287" s="328" t="s">
        <v>168</v>
      </c>
      <c r="C287" s="331">
        <f t="shared" si="23"/>
        <v>5011.45</v>
      </c>
      <c r="D287" s="333">
        <v>4999.74</v>
      </c>
      <c r="E287" s="332">
        <f t="shared" si="22"/>
        <v>0.9976633509263786</v>
      </c>
      <c r="F287" s="135"/>
      <c r="G287" s="30"/>
    </row>
    <row r="288" spans="1:7" ht="12.75" customHeight="1">
      <c r="A288" s="17">
        <v>14</v>
      </c>
      <c r="B288" s="235" t="s">
        <v>169</v>
      </c>
      <c r="C288" s="157">
        <f t="shared" si="23"/>
        <v>2970.41</v>
      </c>
      <c r="D288" s="208">
        <v>2694.62</v>
      </c>
      <c r="E288" s="151">
        <f t="shared" si="22"/>
        <v>0.907154231234072</v>
      </c>
      <c r="F288" s="135"/>
      <c r="G288" s="30"/>
    </row>
    <row r="289" spans="1:7" ht="12.75" customHeight="1">
      <c r="A289" s="33"/>
      <c r="B289" s="1" t="s">
        <v>27</v>
      </c>
      <c r="C289" s="158">
        <f>SUM(C275:C288)</f>
        <v>64859.83</v>
      </c>
      <c r="D289" s="138">
        <f>SUM(D275:D288)</f>
        <v>56481.08</v>
      </c>
      <c r="E289" s="131">
        <f>D289/C289</f>
        <v>0.8708175769193351</v>
      </c>
      <c r="F289" s="41"/>
      <c r="G289" s="30"/>
    </row>
    <row r="290" spans="1:8" ht="14.25" customHeight="1">
      <c r="A290" s="39"/>
      <c r="B290" s="2"/>
      <c r="C290" s="64"/>
      <c r="D290" s="64"/>
      <c r="E290" s="82"/>
      <c r="F290" s="25"/>
      <c r="G290" s="25"/>
      <c r="H290" s="25"/>
    </row>
    <row r="291" spans="1:8" ht="14.25">
      <c r="A291" s="8" t="s">
        <v>119</v>
      </c>
      <c r="F291" s="83"/>
      <c r="G291" s="83"/>
      <c r="H291" s="84"/>
    </row>
    <row r="292" spans="1:8" ht="6.75" customHeight="1">
      <c r="A292" s="8"/>
      <c r="F292" s="25"/>
      <c r="G292" s="25"/>
      <c r="H292" s="25"/>
    </row>
    <row r="293" spans="1:8" ht="28.5">
      <c r="A293" s="86" t="s">
        <v>39</v>
      </c>
      <c r="B293" s="86" t="s">
        <v>115</v>
      </c>
      <c r="C293" s="86" t="s">
        <v>116</v>
      </c>
      <c r="D293" s="86" t="s">
        <v>50</v>
      </c>
      <c r="F293" s="25"/>
      <c r="G293" s="170"/>
      <c r="H293" s="170"/>
    </row>
    <row r="294" spans="1:4" ht="18.75" customHeight="1">
      <c r="A294" s="52">
        <f>C314</f>
        <v>1945.7899999999997</v>
      </c>
      <c r="B294" s="52">
        <f>D314</f>
        <v>1761.28</v>
      </c>
      <c r="C294" s="85">
        <f>E314</f>
        <v>1761.28</v>
      </c>
      <c r="D294" s="34">
        <f>C294/B294</f>
        <v>1</v>
      </c>
    </row>
    <row r="295" ht="7.5" customHeight="1">
      <c r="A295" s="8"/>
    </row>
    <row r="296" spans="1:7" ht="14.25">
      <c r="A296" s="8" t="s">
        <v>118</v>
      </c>
      <c r="G296" s="253"/>
    </row>
    <row r="297" spans="1:7" ht="6.75" customHeight="1">
      <c r="A297" s="8"/>
      <c r="G297" s="253"/>
    </row>
    <row r="298" spans="1:7" ht="33" customHeight="1">
      <c r="A298" s="86" t="s">
        <v>20</v>
      </c>
      <c r="B298" s="86" t="s">
        <v>31</v>
      </c>
      <c r="C298" s="60" t="s">
        <v>39</v>
      </c>
      <c r="D298" s="86" t="s">
        <v>117</v>
      </c>
      <c r="E298" s="86" t="s">
        <v>123</v>
      </c>
      <c r="F298" s="86" t="s">
        <v>51</v>
      </c>
      <c r="G298" s="86" t="s">
        <v>111</v>
      </c>
    </row>
    <row r="299" spans="1:7" ht="14.25">
      <c r="A299" s="87">
        <v>1</v>
      </c>
      <c r="B299" s="87">
        <v>2</v>
      </c>
      <c r="C299" s="88">
        <v>3</v>
      </c>
      <c r="D299" s="87">
        <v>4</v>
      </c>
      <c r="E299" s="89">
        <v>5</v>
      </c>
      <c r="F299" s="88">
        <v>6</v>
      </c>
      <c r="G299" s="87">
        <v>7</v>
      </c>
    </row>
    <row r="300" spans="1:8" ht="12.75" customHeight="1">
      <c r="A300" s="172">
        <v>1</v>
      </c>
      <c r="B300" s="235" t="s">
        <v>156</v>
      </c>
      <c r="C300" s="261">
        <v>152.32</v>
      </c>
      <c r="D300" s="261">
        <v>139.94</v>
      </c>
      <c r="E300" s="261">
        <v>139.94</v>
      </c>
      <c r="F300" s="262">
        <f aca="true" t="shared" si="24" ref="F300:F313">D300-E300</f>
        <v>0</v>
      </c>
      <c r="G300" s="182">
        <f aca="true" t="shared" si="25" ref="G300:G313">E300/D300</f>
        <v>1</v>
      </c>
      <c r="H300" s="174"/>
    </row>
    <row r="301" spans="1:8" ht="12.75" customHeight="1">
      <c r="A301" s="172">
        <v>2</v>
      </c>
      <c r="B301" s="235" t="s">
        <v>157</v>
      </c>
      <c r="C301" s="261">
        <v>137.2</v>
      </c>
      <c r="D301" s="261">
        <v>125.48</v>
      </c>
      <c r="E301" s="261">
        <v>125.48</v>
      </c>
      <c r="F301" s="262">
        <f t="shared" si="24"/>
        <v>0</v>
      </c>
      <c r="G301" s="182">
        <f t="shared" si="25"/>
        <v>1</v>
      </c>
      <c r="H301" s="174"/>
    </row>
    <row r="302" spans="1:8" ht="12.75" customHeight="1">
      <c r="A302" s="172">
        <v>3</v>
      </c>
      <c r="B302" s="235" t="s">
        <v>158</v>
      </c>
      <c r="C302" s="261">
        <v>42.04</v>
      </c>
      <c r="D302" s="261">
        <v>37.18</v>
      </c>
      <c r="E302" s="261">
        <v>37.18</v>
      </c>
      <c r="F302" s="262">
        <f t="shared" si="24"/>
        <v>0</v>
      </c>
      <c r="G302" s="182">
        <f t="shared" si="25"/>
        <v>1</v>
      </c>
      <c r="H302" s="174"/>
    </row>
    <row r="303" spans="1:8" ht="12.75" customHeight="1">
      <c r="A303" s="172">
        <v>4</v>
      </c>
      <c r="B303" s="235" t="s">
        <v>159</v>
      </c>
      <c r="C303" s="261">
        <v>99.49</v>
      </c>
      <c r="D303" s="261">
        <v>91.88</v>
      </c>
      <c r="E303" s="261">
        <v>91.88</v>
      </c>
      <c r="F303" s="262">
        <f t="shared" si="24"/>
        <v>0</v>
      </c>
      <c r="G303" s="182">
        <f t="shared" si="25"/>
        <v>1</v>
      </c>
      <c r="H303" s="174"/>
    </row>
    <row r="304" spans="1:8" ht="12.75" customHeight="1">
      <c r="A304" s="172">
        <v>5</v>
      </c>
      <c r="B304" s="235" t="s">
        <v>160</v>
      </c>
      <c r="C304" s="261">
        <v>84.89</v>
      </c>
      <c r="D304" s="261">
        <v>72.61</v>
      </c>
      <c r="E304" s="261">
        <v>72.61</v>
      </c>
      <c r="F304" s="262">
        <f t="shared" si="24"/>
        <v>0</v>
      </c>
      <c r="G304" s="182">
        <f t="shared" si="25"/>
        <v>1</v>
      </c>
      <c r="H304" s="174"/>
    </row>
    <row r="305" spans="1:8" ht="12.75" customHeight="1">
      <c r="A305" s="172">
        <v>6</v>
      </c>
      <c r="B305" s="235" t="s">
        <v>161</v>
      </c>
      <c r="C305" s="261">
        <v>55.42</v>
      </c>
      <c r="D305" s="261">
        <v>49.82</v>
      </c>
      <c r="E305" s="261">
        <v>49.82</v>
      </c>
      <c r="F305" s="262">
        <f t="shared" si="24"/>
        <v>0</v>
      </c>
      <c r="G305" s="182">
        <f t="shared" si="25"/>
        <v>1</v>
      </c>
      <c r="H305" s="174"/>
    </row>
    <row r="306" spans="1:8" ht="12.75" customHeight="1">
      <c r="A306" s="172">
        <v>7</v>
      </c>
      <c r="B306" s="235" t="s">
        <v>162</v>
      </c>
      <c r="C306" s="261">
        <v>129.79</v>
      </c>
      <c r="D306" s="261">
        <v>110.06</v>
      </c>
      <c r="E306" s="261">
        <v>110.06</v>
      </c>
      <c r="F306" s="262">
        <f t="shared" si="24"/>
        <v>0</v>
      </c>
      <c r="G306" s="182">
        <f t="shared" si="25"/>
        <v>1</v>
      </c>
      <c r="H306" s="174"/>
    </row>
    <row r="307" spans="1:8" ht="12.75" customHeight="1">
      <c r="A307" s="172">
        <v>8</v>
      </c>
      <c r="B307" s="235" t="s">
        <v>163</v>
      </c>
      <c r="C307" s="261">
        <v>157.23</v>
      </c>
      <c r="D307" s="261">
        <v>136.87</v>
      </c>
      <c r="E307" s="261">
        <v>136.87</v>
      </c>
      <c r="F307" s="262">
        <f t="shared" si="24"/>
        <v>0</v>
      </c>
      <c r="G307" s="182">
        <f t="shared" si="25"/>
        <v>1</v>
      </c>
      <c r="H307" s="174"/>
    </row>
    <row r="308" spans="1:8" ht="12.75" customHeight="1">
      <c r="A308" s="172">
        <v>9</v>
      </c>
      <c r="B308" s="235" t="s">
        <v>164</v>
      </c>
      <c r="C308" s="261">
        <v>186.23</v>
      </c>
      <c r="D308" s="261">
        <v>170.51</v>
      </c>
      <c r="E308" s="261">
        <v>170.51</v>
      </c>
      <c r="F308" s="262">
        <f t="shared" si="24"/>
        <v>0</v>
      </c>
      <c r="G308" s="182">
        <f t="shared" si="25"/>
        <v>1</v>
      </c>
      <c r="H308" s="174"/>
    </row>
    <row r="309" spans="1:8" ht="12.75" customHeight="1">
      <c r="A309" s="172">
        <v>10</v>
      </c>
      <c r="B309" s="235" t="s">
        <v>165</v>
      </c>
      <c r="C309" s="261">
        <v>395.74</v>
      </c>
      <c r="D309" s="261">
        <v>371.78</v>
      </c>
      <c r="E309" s="261">
        <v>371.78</v>
      </c>
      <c r="F309" s="262">
        <f t="shared" si="24"/>
        <v>0</v>
      </c>
      <c r="G309" s="182">
        <f t="shared" si="25"/>
        <v>1</v>
      </c>
      <c r="H309" s="174"/>
    </row>
    <row r="310" spans="1:8" ht="12.75" customHeight="1">
      <c r="A310" s="172">
        <v>11</v>
      </c>
      <c r="B310" s="235" t="s">
        <v>166</v>
      </c>
      <c r="C310" s="261">
        <v>202.23</v>
      </c>
      <c r="D310" s="261">
        <v>179.84</v>
      </c>
      <c r="E310" s="261">
        <v>179.84</v>
      </c>
      <c r="F310" s="262">
        <f t="shared" si="24"/>
        <v>0</v>
      </c>
      <c r="G310" s="182">
        <f t="shared" si="25"/>
        <v>1</v>
      </c>
      <c r="H310" s="174"/>
    </row>
    <row r="311" spans="1:8" ht="12.75" customHeight="1">
      <c r="A311" s="172">
        <v>12</v>
      </c>
      <c r="B311" s="235" t="s">
        <v>167</v>
      </c>
      <c r="C311" s="261">
        <v>63.76</v>
      </c>
      <c r="D311" s="261">
        <v>59.05</v>
      </c>
      <c r="E311" s="261">
        <v>59.05</v>
      </c>
      <c r="F311" s="262">
        <f t="shared" si="24"/>
        <v>0</v>
      </c>
      <c r="G311" s="182">
        <f t="shared" si="25"/>
        <v>1</v>
      </c>
      <c r="H311" s="174"/>
    </row>
    <row r="312" spans="1:8" ht="12.75" customHeight="1">
      <c r="A312" s="172">
        <v>13</v>
      </c>
      <c r="B312" s="235" t="s">
        <v>168</v>
      </c>
      <c r="C312" s="261">
        <v>150.34</v>
      </c>
      <c r="D312" s="261">
        <v>135.1</v>
      </c>
      <c r="E312" s="261">
        <v>135.1</v>
      </c>
      <c r="F312" s="262">
        <f t="shared" si="24"/>
        <v>0</v>
      </c>
      <c r="G312" s="182">
        <f t="shared" si="25"/>
        <v>1</v>
      </c>
      <c r="H312" s="174"/>
    </row>
    <row r="313" spans="1:8" ht="12.75" customHeight="1">
      <c r="A313" s="172">
        <v>14</v>
      </c>
      <c r="B313" s="235" t="s">
        <v>169</v>
      </c>
      <c r="C313" s="261">
        <v>89.11</v>
      </c>
      <c r="D313" s="261">
        <v>81.16</v>
      </c>
      <c r="E313" s="261">
        <v>81.16</v>
      </c>
      <c r="F313" s="262">
        <f t="shared" si="24"/>
        <v>0</v>
      </c>
      <c r="G313" s="182">
        <f t="shared" si="25"/>
        <v>1</v>
      </c>
      <c r="H313" s="174"/>
    </row>
    <row r="314" spans="1:7" ht="12.75" customHeight="1">
      <c r="A314" s="33"/>
      <c r="B314" s="1" t="s">
        <v>27</v>
      </c>
      <c r="C314" s="143">
        <f>SUM(C300:C313)</f>
        <v>1945.7899999999997</v>
      </c>
      <c r="D314" s="143">
        <f>SUM(D300:D313)</f>
        <v>1761.28</v>
      </c>
      <c r="E314" s="143">
        <f>SUM(E300:E313)</f>
        <v>1761.28</v>
      </c>
      <c r="F314" s="144">
        <f>D314-E314</f>
        <v>0</v>
      </c>
      <c r="G314" s="38">
        <f>E314/D314</f>
        <v>1</v>
      </c>
    </row>
    <row r="315" spans="1:7" ht="12.75" customHeight="1">
      <c r="A315" s="39"/>
      <c r="B315" s="2"/>
      <c r="C315" s="145"/>
      <c r="D315" s="145"/>
      <c r="E315" s="145"/>
      <c r="F315" s="146"/>
      <c r="G315" s="37"/>
    </row>
    <row r="316" spans="1:8" ht="14.25">
      <c r="A316" s="8" t="s">
        <v>52</v>
      </c>
      <c r="F316" s="263"/>
      <c r="H316" s="9" t="s">
        <v>12</v>
      </c>
    </row>
    <row r="317" spans="1:6" ht="14.25">
      <c r="A317" s="8"/>
      <c r="F317" s="263"/>
    </row>
    <row r="318" spans="1:6" ht="14.25">
      <c r="A318" s="90" t="s">
        <v>53</v>
      </c>
      <c r="B318" s="55"/>
      <c r="C318" s="55"/>
      <c r="D318" s="55"/>
      <c r="E318" s="56"/>
      <c r="F318" s="55"/>
    </row>
    <row r="319" spans="1:6" ht="9" customHeight="1">
      <c r="A319" s="55"/>
      <c r="B319" s="55"/>
      <c r="C319" s="55"/>
      <c r="D319" s="55"/>
      <c r="E319" s="56"/>
      <c r="F319" s="55"/>
    </row>
    <row r="320" spans="1:7" ht="11.25" customHeight="1">
      <c r="A320" s="192" t="s">
        <v>200</v>
      </c>
      <c r="B320" s="174"/>
      <c r="C320" s="193"/>
      <c r="D320" s="174"/>
      <c r="E320" s="174"/>
      <c r="F320" s="47"/>
      <c r="G320" s="47"/>
    </row>
    <row r="321" spans="1:7" ht="6.75" customHeight="1">
      <c r="A321" s="192"/>
      <c r="B321" s="174"/>
      <c r="C321" s="193"/>
      <c r="D321" s="174"/>
      <c r="E321" s="174"/>
      <c r="F321" s="47"/>
      <c r="G321" s="47"/>
    </row>
    <row r="322" spans="1:5" ht="14.25">
      <c r="A322" s="174"/>
      <c r="B322" s="174"/>
      <c r="C322" s="174"/>
      <c r="D322" s="174"/>
      <c r="E322" s="194" t="s">
        <v>120</v>
      </c>
    </row>
    <row r="323" spans="1:7" ht="45" customHeight="1">
      <c r="A323" s="195" t="s">
        <v>37</v>
      </c>
      <c r="B323" s="195" t="s">
        <v>38</v>
      </c>
      <c r="C323" s="196" t="s">
        <v>139</v>
      </c>
      <c r="D323" s="316" t="s">
        <v>201</v>
      </c>
      <c r="E323" s="196" t="s">
        <v>140</v>
      </c>
      <c r="F323" s="62"/>
      <c r="G323" s="63"/>
    </row>
    <row r="324" spans="1:7" ht="14.25" customHeight="1">
      <c r="A324" s="195">
        <v>1</v>
      </c>
      <c r="B324" s="195">
        <v>2</v>
      </c>
      <c r="C324" s="196">
        <v>3</v>
      </c>
      <c r="D324" s="196">
        <v>4</v>
      </c>
      <c r="E324" s="196">
        <v>5</v>
      </c>
      <c r="F324" s="62"/>
      <c r="G324" s="63"/>
    </row>
    <row r="325" spans="1:7" ht="12.75" customHeight="1">
      <c r="A325" s="172">
        <v>1</v>
      </c>
      <c r="B325" s="235" t="s">
        <v>156</v>
      </c>
      <c r="C325" s="208">
        <v>3392.9856</v>
      </c>
      <c r="D325" s="208">
        <v>101.46</v>
      </c>
      <c r="E325" s="264">
        <f aca="true" t="shared" si="26" ref="E325:E339">D325/C325</f>
        <v>0.02990286784594665</v>
      </c>
      <c r="F325" s="135"/>
      <c r="G325" s="30"/>
    </row>
    <row r="326" spans="1:7" ht="12.75" customHeight="1">
      <c r="A326" s="172">
        <v>2</v>
      </c>
      <c r="B326" s="235" t="s">
        <v>157</v>
      </c>
      <c r="C326" s="208">
        <v>3022.4864</v>
      </c>
      <c r="D326" s="208">
        <v>95.64</v>
      </c>
      <c r="E326" s="264">
        <f t="shared" si="26"/>
        <v>0.03164282228035832</v>
      </c>
      <c r="F326" s="135"/>
      <c r="G326" s="30"/>
    </row>
    <row r="327" spans="1:7" ht="12.75" customHeight="1">
      <c r="A327" s="172">
        <v>3</v>
      </c>
      <c r="B327" s="235" t="s">
        <v>158</v>
      </c>
      <c r="C327" s="208">
        <v>917.2</v>
      </c>
      <c r="D327" s="208">
        <v>35.74</v>
      </c>
      <c r="E327" s="264">
        <f t="shared" si="26"/>
        <v>0.03896641953772351</v>
      </c>
      <c r="F327" s="135"/>
      <c r="G327" s="30"/>
    </row>
    <row r="328" spans="1:7" ht="12.75" customHeight="1">
      <c r="A328" s="172">
        <v>4</v>
      </c>
      <c r="B328" s="235" t="s">
        <v>159</v>
      </c>
      <c r="C328" s="208">
        <v>2171.608</v>
      </c>
      <c r="D328" s="208">
        <v>60.13</v>
      </c>
      <c r="E328" s="264">
        <f t="shared" si="26"/>
        <v>0.02768915936946263</v>
      </c>
      <c r="F328" s="135"/>
      <c r="G328" s="30"/>
    </row>
    <row r="329" spans="1:7" ht="12.75" customHeight="1">
      <c r="A329" s="172">
        <v>5</v>
      </c>
      <c r="B329" s="235" t="s">
        <v>160</v>
      </c>
      <c r="C329" s="208">
        <v>1867.6208</v>
      </c>
      <c r="D329" s="208">
        <v>100.38</v>
      </c>
      <c r="E329" s="264">
        <f t="shared" si="26"/>
        <v>0.05374752733531346</v>
      </c>
      <c r="F329" s="135"/>
      <c r="G329" s="30"/>
    </row>
    <row r="330" spans="1:7" ht="12.75" customHeight="1">
      <c r="A330" s="172">
        <v>6</v>
      </c>
      <c r="B330" s="235" t="s">
        <v>161</v>
      </c>
      <c r="C330" s="208">
        <v>1223.8128000000002</v>
      </c>
      <c r="D330" s="208">
        <v>42.25</v>
      </c>
      <c r="E330" s="264">
        <f t="shared" si="26"/>
        <v>0.034523253883273645</v>
      </c>
      <c r="F330" s="135"/>
      <c r="G330" s="30"/>
    </row>
    <row r="331" spans="1:7" ht="12.75" customHeight="1">
      <c r="A331" s="172">
        <v>7</v>
      </c>
      <c r="B331" s="235" t="s">
        <v>162</v>
      </c>
      <c r="C331" s="208">
        <v>2888.8832</v>
      </c>
      <c r="D331" s="208">
        <v>167.06</v>
      </c>
      <c r="E331" s="264">
        <f t="shared" si="26"/>
        <v>0.05782857541627159</v>
      </c>
      <c r="F331" s="135"/>
      <c r="G331" s="30"/>
    </row>
    <row r="332" spans="1:7" ht="12.75" customHeight="1">
      <c r="A332" s="172">
        <v>8</v>
      </c>
      <c r="B332" s="235" t="s">
        <v>163</v>
      </c>
      <c r="C332" s="208">
        <v>3525.5263999999997</v>
      </c>
      <c r="D332" s="208">
        <v>172.39999999999998</v>
      </c>
      <c r="E332" s="264">
        <f t="shared" si="26"/>
        <v>0.048900498943930754</v>
      </c>
      <c r="F332" s="135"/>
      <c r="G332" s="30"/>
    </row>
    <row r="333" spans="1:7" ht="12.75" customHeight="1">
      <c r="A333" s="172">
        <v>9</v>
      </c>
      <c r="B333" s="235" t="s">
        <v>164</v>
      </c>
      <c r="C333" s="208">
        <v>4156.7216</v>
      </c>
      <c r="D333" s="208">
        <v>131.85999999999999</v>
      </c>
      <c r="E333" s="264">
        <f t="shared" si="26"/>
        <v>0.031722114851280875</v>
      </c>
      <c r="F333" s="135"/>
      <c r="G333" s="30"/>
    </row>
    <row r="334" spans="1:7" ht="12.75" customHeight="1">
      <c r="A334" s="172">
        <v>10</v>
      </c>
      <c r="B334" s="235" t="s">
        <v>165</v>
      </c>
      <c r="C334" s="208">
        <v>8851.6528</v>
      </c>
      <c r="D334" s="208">
        <v>205.57</v>
      </c>
      <c r="E334" s="264">
        <f t="shared" si="26"/>
        <v>0.02322391135811382</v>
      </c>
      <c r="F334" s="135"/>
      <c r="G334" s="30"/>
    </row>
    <row r="335" spans="1:7" ht="12.75" customHeight="1">
      <c r="A335" s="172">
        <v>11</v>
      </c>
      <c r="B335" s="235" t="s">
        <v>166</v>
      </c>
      <c r="C335" s="208">
        <v>4463.672</v>
      </c>
      <c r="D335" s="208">
        <v>190.49</v>
      </c>
      <c r="E335" s="264">
        <f t="shared" si="26"/>
        <v>0.04267562670375422</v>
      </c>
      <c r="F335" s="135"/>
      <c r="G335" s="30"/>
    </row>
    <row r="336" spans="1:7" ht="12.75" customHeight="1">
      <c r="A336" s="172">
        <v>12</v>
      </c>
      <c r="B336" s="235" t="s">
        <v>167</v>
      </c>
      <c r="C336" s="208">
        <v>1413.5056</v>
      </c>
      <c r="D336" s="208">
        <v>35.629999999999995</v>
      </c>
      <c r="E336" s="264">
        <f t="shared" si="26"/>
        <v>0.025206833280320924</v>
      </c>
      <c r="F336" s="135"/>
      <c r="G336" s="30"/>
    </row>
    <row r="337" spans="1:7" ht="12.75" customHeight="1">
      <c r="A337" s="172">
        <v>13</v>
      </c>
      <c r="B337" s="235" t="s">
        <v>168</v>
      </c>
      <c r="C337" s="208">
        <v>3312.3824000000004</v>
      </c>
      <c r="D337" s="208">
        <v>127.61</v>
      </c>
      <c r="E337" s="264">
        <f t="shared" si="26"/>
        <v>0.038525141300110755</v>
      </c>
      <c r="F337" s="135"/>
      <c r="G337" s="30"/>
    </row>
    <row r="338" spans="1:7" ht="12.75" customHeight="1">
      <c r="A338" s="172">
        <v>14</v>
      </c>
      <c r="B338" s="235" t="s">
        <v>169</v>
      </c>
      <c r="C338" s="208">
        <v>1976.7744</v>
      </c>
      <c r="D338" s="208">
        <v>64.71</v>
      </c>
      <c r="E338" s="264">
        <f t="shared" si="26"/>
        <v>0.03273514671173402</v>
      </c>
      <c r="F338" s="135"/>
      <c r="G338" s="30"/>
    </row>
    <row r="339" spans="1:7" ht="12.75" customHeight="1">
      <c r="A339" s="33"/>
      <c r="B339" s="1" t="s">
        <v>27</v>
      </c>
      <c r="C339" s="147">
        <f>SUM(C325:C338)</f>
        <v>43184.832</v>
      </c>
      <c r="D339" s="147">
        <f>SUM(D325:D338)</f>
        <v>1530.93</v>
      </c>
      <c r="E339" s="216">
        <f t="shared" si="26"/>
        <v>0.035450641558591685</v>
      </c>
      <c r="F339" s="41"/>
      <c r="G339" s="30"/>
    </row>
    <row r="340" spans="1:7" ht="14.25">
      <c r="A340" s="91"/>
      <c r="B340" s="71"/>
      <c r="C340" s="265"/>
      <c r="D340" s="265"/>
      <c r="E340" s="266"/>
      <c r="F340" s="74"/>
      <c r="G340" s="92"/>
    </row>
    <row r="341" spans="1:7" ht="14.25">
      <c r="A341" s="8" t="s">
        <v>236</v>
      </c>
      <c r="B341" s="47"/>
      <c r="C341" s="57"/>
      <c r="D341" s="47"/>
      <c r="E341" s="47"/>
      <c r="F341" s="47"/>
      <c r="G341" s="92"/>
    </row>
    <row r="342" spans="1:5" ht="14.25">
      <c r="A342" s="47"/>
      <c r="B342" s="47"/>
      <c r="C342" s="47"/>
      <c r="D342" s="47"/>
      <c r="E342" s="58" t="s">
        <v>120</v>
      </c>
    </row>
    <row r="343" spans="1:7" ht="51" customHeight="1">
      <c r="A343" s="59" t="s">
        <v>37</v>
      </c>
      <c r="B343" s="59" t="s">
        <v>38</v>
      </c>
      <c r="C343" s="60" t="s">
        <v>139</v>
      </c>
      <c r="D343" s="60" t="s">
        <v>237</v>
      </c>
      <c r="E343" s="60" t="s">
        <v>136</v>
      </c>
      <c r="F343" s="62"/>
      <c r="G343" s="63"/>
    </row>
    <row r="344" spans="1:7" ht="18" customHeight="1">
      <c r="A344" s="59">
        <v>1</v>
      </c>
      <c r="B344" s="59">
        <v>2</v>
      </c>
      <c r="C344" s="60">
        <v>3</v>
      </c>
      <c r="D344" s="60">
        <v>4</v>
      </c>
      <c r="E344" s="60">
        <v>5</v>
      </c>
      <c r="F344" s="62"/>
      <c r="G344" s="63"/>
    </row>
    <row r="345" spans="1:7" ht="12.75" customHeight="1">
      <c r="A345" s="17">
        <v>1</v>
      </c>
      <c r="B345" s="235" t="s">
        <v>156</v>
      </c>
      <c r="C345" s="267">
        <f>C325</f>
        <v>3392.9856</v>
      </c>
      <c r="D345" s="267">
        <f>F369-D394</f>
        <v>234.9300000000003</v>
      </c>
      <c r="E345" s="151">
        <f aca="true" t="shared" si="27" ref="E345:E359">D345/C345</f>
        <v>0.06923990482010896</v>
      </c>
      <c r="F345" s="135"/>
      <c r="G345" s="30"/>
    </row>
    <row r="346" spans="1:7" ht="12.75" customHeight="1">
      <c r="A346" s="17">
        <v>2</v>
      </c>
      <c r="B346" s="235" t="s">
        <v>157</v>
      </c>
      <c r="C346" s="267">
        <f aca="true" t="shared" si="28" ref="C346:C358">C326</f>
        <v>3022.4864</v>
      </c>
      <c r="D346" s="267">
        <f aca="true" t="shared" si="29" ref="D346:D358">F370-D395</f>
        <v>303.3899999999999</v>
      </c>
      <c r="E346" s="151">
        <f t="shared" si="27"/>
        <v>0.10037762287367112</v>
      </c>
      <c r="F346" s="135"/>
      <c r="G346" s="30"/>
    </row>
    <row r="347" spans="1:7" ht="12.75" customHeight="1">
      <c r="A347" s="17">
        <v>3</v>
      </c>
      <c r="B347" s="235" t="s">
        <v>158</v>
      </c>
      <c r="C347" s="267">
        <f t="shared" si="28"/>
        <v>917.2</v>
      </c>
      <c r="D347" s="267">
        <f t="shared" si="29"/>
        <v>69.96000000000004</v>
      </c>
      <c r="E347" s="151">
        <f t="shared" si="27"/>
        <v>0.0762756214566071</v>
      </c>
      <c r="F347" s="135"/>
      <c r="G347" s="30"/>
    </row>
    <row r="348" spans="1:7" ht="12.75" customHeight="1">
      <c r="A348" s="17">
        <v>4</v>
      </c>
      <c r="B348" s="235" t="s">
        <v>159</v>
      </c>
      <c r="C348" s="267">
        <f t="shared" si="28"/>
        <v>2171.608</v>
      </c>
      <c r="D348" s="267">
        <f t="shared" si="29"/>
        <v>196.52999999999975</v>
      </c>
      <c r="E348" s="151">
        <f t="shared" si="27"/>
        <v>0.09049975870414906</v>
      </c>
      <c r="F348" s="135"/>
      <c r="G348" s="30"/>
    </row>
    <row r="349" spans="1:7" ht="12.75" customHeight="1">
      <c r="A349" s="17">
        <v>5</v>
      </c>
      <c r="B349" s="235" t="s">
        <v>160</v>
      </c>
      <c r="C349" s="267">
        <f t="shared" si="28"/>
        <v>1867.6208</v>
      </c>
      <c r="D349" s="267">
        <f t="shared" si="29"/>
        <v>132.54999999999995</v>
      </c>
      <c r="E349" s="151">
        <f t="shared" si="27"/>
        <v>0.07097265140760906</v>
      </c>
      <c r="F349" s="135"/>
      <c r="G349" s="30"/>
    </row>
    <row r="350" spans="1:7" ht="12.75" customHeight="1">
      <c r="A350" s="17">
        <v>6</v>
      </c>
      <c r="B350" s="235" t="s">
        <v>161</v>
      </c>
      <c r="C350" s="267">
        <f t="shared" si="28"/>
        <v>1223.8128000000002</v>
      </c>
      <c r="D350" s="267">
        <f t="shared" si="29"/>
        <v>65.60000000000014</v>
      </c>
      <c r="E350" s="151">
        <f t="shared" si="27"/>
        <v>0.05360296934302381</v>
      </c>
      <c r="F350" s="135"/>
      <c r="G350" s="30"/>
    </row>
    <row r="351" spans="1:7" ht="12.75" customHeight="1">
      <c r="A351" s="17">
        <v>7</v>
      </c>
      <c r="B351" s="235" t="s">
        <v>162</v>
      </c>
      <c r="C351" s="267">
        <f t="shared" si="28"/>
        <v>2888.8832</v>
      </c>
      <c r="D351" s="267">
        <f t="shared" si="29"/>
        <v>174.84000000000015</v>
      </c>
      <c r="E351" s="151">
        <f t="shared" si="27"/>
        <v>0.06052165764264894</v>
      </c>
      <c r="F351" s="135"/>
      <c r="G351" s="30"/>
    </row>
    <row r="352" spans="1:7" ht="12.75" customHeight="1">
      <c r="A352" s="17">
        <v>8</v>
      </c>
      <c r="B352" s="235" t="s">
        <v>163</v>
      </c>
      <c r="C352" s="267">
        <f t="shared" si="28"/>
        <v>3525.5263999999997</v>
      </c>
      <c r="D352" s="267">
        <f t="shared" si="29"/>
        <v>222.97000000000025</v>
      </c>
      <c r="E352" s="151">
        <f t="shared" si="27"/>
        <v>0.06324445620376018</v>
      </c>
      <c r="F352" s="135"/>
      <c r="G352" s="30"/>
    </row>
    <row r="353" spans="1:7" ht="12.75" customHeight="1">
      <c r="A353" s="17">
        <v>9</v>
      </c>
      <c r="B353" s="235" t="s">
        <v>164</v>
      </c>
      <c r="C353" s="267">
        <f t="shared" si="28"/>
        <v>4156.7216</v>
      </c>
      <c r="D353" s="267">
        <f t="shared" si="29"/>
        <v>217.58000000000038</v>
      </c>
      <c r="E353" s="151">
        <f t="shared" si="27"/>
        <v>0.05234413582088355</v>
      </c>
      <c r="F353" s="135"/>
      <c r="G353" s="30"/>
    </row>
    <row r="354" spans="1:7" ht="12.75" customHeight="1">
      <c r="A354" s="17">
        <v>10</v>
      </c>
      <c r="B354" s="235" t="s">
        <v>165</v>
      </c>
      <c r="C354" s="267">
        <f t="shared" si="28"/>
        <v>8851.6528</v>
      </c>
      <c r="D354" s="267">
        <f t="shared" si="29"/>
        <v>364.2300000000005</v>
      </c>
      <c r="E354" s="151">
        <f t="shared" si="27"/>
        <v>0.041148247477578476</v>
      </c>
      <c r="F354" s="135"/>
      <c r="G354" s="30"/>
    </row>
    <row r="355" spans="1:7" ht="12.75" customHeight="1">
      <c r="A355" s="17">
        <v>11</v>
      </c>
      <c r="B355" s="235" t="s">
        <v>166</v>
      </c>
      <c r="C355" s="267">
        <f t="shared" si="28"/>
        <v>4463.672</v>
      </c>
      <c r="D355" s="267">
        <f t="shared" si="29"/>
        <v>114.29999999999927</v>
      </c>
      <c r="E355" s="151">
        <f t="shared" si="27"/>
        <v>0.02560672020704014</v>
      </c>
      <c r="F355" s="135"/>
      <c r="G355" s="30"/>
    </row>
    <row r="356" spans="1:7" ht="12.75" customHeight="1">
      <c r="A356" s="17">
        <v>12</v>
      </c>
      <c r="B356" s="235" t="s">
        <v>167</v>
      </c>
      <c r="C356" s="267">
        <f t="shared" si="28"/>
        <v>1413.5056</v>
      </c>
      <c r="D356" s="267">
        <f t="shared" si="29"/>
        <v>77.90000000000009</v>
      </c>
      <c r="E356" s="151">
        <f t="shared" si="27"/>
        <v>0.055111207200028135</v>
      </c>
      <c r="F356" s="135"/>
      <c r="G356" s="30"/>
    </row>
    <row r="357" spans="1:7" ht="12.75" customHeight="1">
      <c r="A357" s="17">
        <v>13</v>
      </c>
      <c r="B357" s="235" t="s">
        <v>168</v>
      </c>
      <c r="C357" s="267">
        <f t="shared" si="28"/>
        <v>3312.3824000000004</v>
      </c>
      <c r="D357" s="267">
        <f t="shared" si="29"/>
        <v>3.0599999999999454</v>
      </c>
      <c r="E357" s="151">
        <f t="shared" si="27"/>
        <v>0.0009238063817752277</v>
      </c>
      <c r="F357" s="135"/>
      <c r="G357" s="30"/>
    </row>
    <row r="358" spans="1:7" ht="12.75" customHeight="1">
      <c r="A358" s="17">
        <v>14</v>
      </c>
      <c r="B358" s="235" t="s">
        <v>169</v>
      </c>
      <c r="C358" s="267">
        <f t="shared" si="28"/>
        <v>1976.7744</v>
      </c>
      <c r="D358" s="267">
        <f t="shared" si="29"/>
        <v>74.10000000000014</v>
      </c>
      <c r="E358" s="151">
        <f t="shared" si="27"/>
        <v>0.03748530940101214</v>
      </c>
      <c r="F358" s="135"/>
      <c r="G358" s="30"/>
    </row>
    <row r="359" spans="1:7" ht="12.75" customHeight="1">
      <c r="A359" s="33"/>
      <c r="B359" s="1" t="s">
        <v>27</v>
      </c>
      <c r="C359" s="147">
        <f>SUM(C345:C358)</f>
        <v>43184.832</v>
      </c>
      <c r="D359" s="147">
        <f>SUM(D345:D358)</f>
        <v>2251.9400000000005</v>
      </c>
      <c r="E359" s="139">
        <f t="shared" si="27"/>
        <v>0.052146549973842674</v>
      </c>
      <c r="F359" s="41"/>
      <c r="G359" s="30"/>
    </row>
    <row r="360" spans="1:7" ht="24.75" customHeight="1">
      <c r="A360" s="46" t="s">
        <v>141</v>
      </c>
      <c r="B360" s="47"/>
      <c r="C360" s="47"/>
      <c r="D360" s="47"/>
      <c r="E360" s="47"/>
      <c r="F360" s="47"/>
      <c r="G360" s="47"/>
    </row>
    <row r="361" ht="21" customHeight="1">
      <c r="E361" s="58" t="s">
        <v>120</v>
      </c>
    </row>
    <row r="362" spans="1:6" ht="28.5">
      <c r="A362" s="48" t="s">
        <v>39</v>
      </c>
      <c r="B362" s="48" t="s">
        <v>238</v>
      </c>
      <c r="C362" s="48" t="s">
        <v>54</v>
      </c>
      <c r="D362" s="66" t="s">
        <v>42</v>
      </c>
      <c r="E362" s="48" t="s">
        <v>43</v>
      </c>
      <c r="F362" s="214"/>
    </row>
    <row r="363" spans="1:6" ht="14.25">
      <c r="A363" s="67">
        <f>C359</f>
        <v>43184.832</v>
      </c>
      <c r="B363" s="67">
        <f>D383</f>
        <v>1530.93</v>
      </c>
      <c r="C363" s="67">
        <f>E383</f>
        <v>38768.06</v>
      </c>
      <c r="D363" s="67">
        <f>B363+C363</f>
        <v>40298.99</v>
      </c>
      <c r="E363" s="69">
        <f>D363/A363</f>
        <v>0.9331746387250041</v>
      </c>
      <c r="F363" s="55"/>
    </row>
    <row r="364" spans="1:7" ht="14.25">
      <c r="A364" s="91"/>
      <c r="B364" s="71"/>
      <c r="C364" s="259"/>
      <c r="D364" s="259"/>
      <c r="E364" s="260"/>
      <c r="F364" s="74"/>
      <c r="G364" s="75"/>
    </row>
    <row r="365" spans="1:7" ht="14.25">
      <c r="A365" s="8" t="s">
        <v>206</v>
      </c>
      <c r="B365" s="47"/>
      <c r="C365" s="57"/>
      <c r="D365" s="47"/>
      <c r="E365" s="47"/>
      <c r="F365" s="47"/>
      <c r="G365" s="254"/>
    </row>
    <row r="366" spans="1:7" ht="14.25">
      <c r="A366" s="47"/>
      <c r="B366" s="47"/>
      <c r="C366" s="47"/>
      <c r="D366" s="47"/>
      <c r="E366" s="47"/>
      <c r="F366" s="47"/>
      <c r="G366" s="58" t="s">
        <v>120</v>
      </c>
    </row>
    <row r="367" spans="1:7" ht="62.25" customHeight="1">
      <c r="A367" s="59" t="s">
        <v>37</v>
      </c>
      <c r="B367" s="59" t="s">
        <v>38</v>
      </c>
      <c r="C367" s="60" t="s">
        <v>142</v>
      </c>
      <c r="D367" s="60" t="s">
        <v>239</v>
      </c>
      <c r="E367" s="60" t="s">
        <v>55</v>
      </c>
      <c r="F367" s="60" t="s">
        <v>56</v>
      </c>
      <c r="G367" s="86" t="s">
        <v>57</v>
      </c>
    </row>
    <row r="368" spans="1:7" ht="13.5" customHeight="1">
      <c r="A368" s="59">
        <v>1</v>
      </c>
      <c r="B368" s="59">
        <v>2</v>
      </c>
      <c r="C368" s="60">
        <v>3</v>
      </c>
      <c r="D368" s="60">
        <v>4</v>
      </c>
      <c r="E368" s="60">
        <v>5</v>
      </c>
      <c r="F368" s="60">
        <v>6</v>
      </c>
      <c r="G368" s="86">
        <v>7</v>
      </c>
    </row>
    <row r="369" spans="1:7" ht="12.75" customHeight="1">
      <c r="A369" s="17">
        <v>1</v>
      </c>
      <c r="B369" s="235" t="s">
        <v>156</v>
      </c>
      <c r="C369" s="267">
        <f aca="true" t="shared" si="30" ref="C369:D382">C325</f>
        <v>3392.9856</v>
      </c>
      <c r="D369" s="267">
        <f t="shared" si="30"/>
        <v>101.46</v>
      </c>
      <c r="E369" s="267">
        <v>2976.1400000000003</v>
      </c>
      <c r="F369" s="142">
        <f aca="true" t="shared" si="31" ref="F369:F383">D369+E369</f>
        <v>3077.6000000000004</v>
      </c>
      <c r="G369" s="148">
        <f aca="true" t="shared" si="32" ref="G369:G383">F369/C369</f>
        <v>0.9070477634800456</v>
      </c>
    </row>
    <row r="370" spans="1:7" ht="12.75" customHeight="1">
      <c r="A370" s="17">
        <v>2</v>
      </c>
      <c r="B370" s="235" t="s">
        <v>157</v>
      </c>
      <c r="C370" s="267">
        <f t="shared" si="30"/>
        <v>3022.4864</v>
      </c>
      <c r="D370" s="267">
        <f t="shared" si="30"/>
        <v>95.64</v>
      </c>
      <c r="E370" s="267">
        <v>2517</v>
      </c>
      <c r="F370" s="142">
        <f t="shared" si="31"/>
        <v>2612.64</v>
      </c>
      <c r="G370" s="148">
        <f t="shared" si="32"/>
        <v>0.8644009117791234</v>
      </c>
    </row>
    <row r="371" spans="1:7" ht="12.75" customHeight="1">
      <c r="A371" s="17">
        <v>3</v>
      </c>
      <c r="B371" s="235" t="s">
        <v>158</v>
      </c>
      <c r="C371" s="267">
        <f t="shared" si="30"/>
        <v>917.2</v>
      </c>
      <c r="D371" s="267">
        <f t="shared" si="30"/>
        <v>35.74</v>
      </c>
      <c r="E371" s="267">
        <v>796.79</v>
      </c>
      <c r="F371" s="142">
        <f t="shared" si="31"/>
        <v>832.53</v>
      </c>
      <c r="G371" s="148">
        <f t="shared" si="32"/>
        <v>0.9076864369821194</v>
      </c>
    </row>
    <row r="372" spans="1:7" ht="12.75" customHeight="1">
      <c r="A372" s="17">
        <v>4</v>
      </c>
      <c r="B372" s="235" t="s">
        <v>159</v>
      </c>
      <c r="C372" s="267">
        <f t="shared" si="30"/>
        <v>2171.608</v>
      </c>
      <c r="D372" s="267">
        <f t="shared" si="30"/>
        <v>60.13</v>
      </c>
      <c r="E372" s="267">
        <v>1858.9699999999998</v>
      </c>
      <c r="F372" s="142">
        <f t="shared" si="31"/>
        <v>1919.1</v>
      </c>
      <c r="G372" s="148">
        <f t="shared" si="32"/>
        <v>0.8837230292023237</v>
      </c>
    </row>
    <row r="373" spans="1:7" ht="12.75" customHeight="1">
      <c r="A373" s="17">
        <v>5</v>
      </c>
      <c r="B373" s="235" t="s">
        <v>160</v>
      </c>
      <c r="C373" s="267">
        <f t="shared" si="30"/>
        <v>1867.6208</v>
      </c>
      <c r="D373" s="267">
        <f t="shared" si="30"/>
        <v>100.38</v>
      </c>
      <c r="E373" s="267">
        <v>1582.2700000000002</v>
      </c>
      <c r="F373" s="142">
        <f t="shared" si="31"/>
        <v>1682.65</v>
      </c>
      <c r="G373" s="148">
        <f t="shared" si="32"/>
        <v>0.9009591240363141</v>
      </c>
    </row>
    <row r="374" spans="1:7" ht="12.75" customHeight="1">
      <c r="A374" s="17">
        <v>6</v>
      </c>
      <c r="B374" s="235" t="s">
        <v>161</v>
      </c>
      <c r="C374" s="267">
        <f t="shared" si="30"/>
        <v>1223.8128000000002</v>
      </c>
      <c r="D374" s="267">
        <f t="shared" si="30"/>
        <v>42.25</v>
      </c>
      <c r="E374" s="267">
        <v>1094.8400000000001</v>
      </c>
      <c r="F374" s="142">
        <f t="shared" si="31"/>
        <v>1137.0900000000001</v>
      </c>
      <c r="G374" s="148">
        <f t="shared" si="32"/>
        <v>0.9291372013758967</v>
      </c>
    </row>
    <row r="375" spans="1:7" ht="12.75" customHeight="1">
      <c r="A375" s="17">
        <v>7</v>
      </c>
      <c r="B375" s="235" t="s">
        <v>162</v>
      </c>
      <c r="C375" s="267">
        <f t="shared" si="30"/>
        <v>2888.8832</v>
      </c>
      <c r="D375" s="267">
        <f t="shared" si="30"/>
        <v>167.06</v>
      </c>
      <c r="E375" s="267">
        <v>2466.7200000000003</v>
      </c>
      <c r="F375" s="142">
        <f t="shared" si="31"/>
        <v>2633.78</v>
      </c>
      <c r="G375" s="148">
        <f t="shared" si="32"/>
        <v>0.9116948722606716</v>
      </c>
    </row>
    <row r="376" spans="1:7" ht="12.75" customHeight="1">
      <c r="A376" s="17">
        <v>8</v>
      </c>
      <c r="B376" s="235" t="s">
        <v>163</v>
      </c>
      <c r="C376" s="267">
        <f t="shared" si="30"/>
        <v>3525.5263999999997</v>
      </c>
      <c r="D376" s="267">
        <f t="shared" si="30"/>
        <v>172.39999999999998</v>
      </c>
      <c r="E376" s="267">
        <v>3046.1299999999997</v>
      </c>
      <c r="F376" s="142">
        <f t="shared" si="31"/>
        <v>3218.5299999999997</v>
      </c>
      <c r="G376" s="148">
        <f t="shared" si="32"/>
        <v>0.9129218263689644</v>
      </c>
    </row>
    <row r="377" spans="1:7" ht="12.75" customHeight="1">
      <c r="A377" s="17">
        <v>9</v>
      </c>
      <c r="B377" s="235" t="s">
        <v>164</v>
      </c>
      <c r="C377" s="267">
        <f t="shared" si="30"/>
        <v>4156.7216</v>
      </c>
      <c r="D377" s="267">
        <f t="shared" si="30"/>
        <v>131.85999999999999</v>
      </c>
      <c r="E377" s="267">
        <v>3729.31</v>
      </c>
      <c r="F377" s="142">
        <f t="shared" si="31"/>
        <v>3861.17</v>
      </c>
      <c r="G377" s="148">
        <f t="shared" si="32"/>
        <v>0.9288979083901121</v>
      </c>
    </row>
    <row r="378" spans="1:7" ht="12.75" customHeight="1">
      <c r="A378" s="17">
        <v>10</v>
      </c>
      <c r="B378" s="235" t="s">
        <v>165</v>
      </c>
      <c r="C378" s="267">
        <f t="shared" si="30"/>
        <v>8851.6528</v>
      </c>
      <c r="D378" s="267">
        <f t="shared" si="30"/>
        <v>205.57</v>
      </c>
      <c r="E378" s="267">
        <v>8201.45</v>
      </c>
      <c r="F378" s="142">
        <f t="shared" si="31"/>
        <v>8407.02</v>
      </c>
      <c r="G378" s="148">
        <f t="shared" si="32"/>
        <v>0.9497683867582335</v>
      </c>
    </row>
    <row r="379" spans="1:7" ht="12.75" customHeight="1">
      <c r="A379" s="17">
        <v>11</v>
      </c>
      <c r="B379" s="235" t="s">
        <v>166</v>
      </c>
      <c r="C379" s="267">
        <f t="shared" si="30"/>
        <v>4463.672</v>
      </c>
      <c r="D379" s="267">
        <f t="shared" si="30"/>
        <v>190.49</v>
      </c>
      <c r="E379" s="267">
        <v>4146.32</v>
      </c>
      <c r="F379" s="142">
        <f t="shared" si="31"/>
        <v>4336.8099999999995</v>
      </c>
      <c r="G379" s="148">
        <f t="shared" si="32"/>
        <v>0.9715790049089629</v>
      </c>
    </row>
    <row r="380" spans="1:7" ht="12.75" customHeight="1">
      <c r="A380" s="17">
        <v>12</v>
      </c>
      <c r="B380" s="235" t="s">
        <v>167</v>
      </c>
      <c r="C380" s="267">
        <f t="shared" si="30"/>
        <v>1413.5056</v>
      </c>
      <c r="D380" s="267">
        <f t="shared" si="30"/>
        <v>35.629999999999995</v>
      </c>
      <c r="E380" s="267">
        <v>1279.12</v>
      </c>
      <c r="F380" s="142">
        <f t="shared" si="31"/>
        <v>1314.75</v>
      </c>
      <c r="G380" s="148">
        <f t="shared" si="32"/>
        <v>0.9301342704266612</v>
      </c>
    </row>
    <row r="381" spans="1:7" ht="12.75" customHeight="1">
      <c r="A381" s="17">
        <v>13</v>
      </c>
      <c r="B381" s="235" t="s">
        <v>168</v>
      </c>
      <c r="C381" s="267">
        <f t="shared" si="30"/>
        <v>3312.3824000000004</v>
      </c>
      <c r="D381" s="267">
        <f t="shared" si="30"/>
        <v>127.61</v>
      </c>
      <c r="E381" s="267">
        <v>3235.51</v>
      </c>
      <c r="F381" s="142">
        <f t="shared" si="31"/>
        <v>3363.1200000000003</v>
      </c>
      <c r="G381" s="148">
        <f t="shared" si="32"/>
        <v>1.0153175551228626</v>
      </c>
    </row>
    <row r="382" spans="1:7" ht="12.75" customHeight="1">
      <c r="A382" s="17">
        <v>14</v>
      </c>
      <c r="B382" s="235" t="s">
        <v>169</v>
      </c>
      <c r="C382" s="267">
        <f t="shared" si="30"/>
        <v>1976.7744</v>
      </c>
      <c r="D382" s="267">
        <f t="shared" si="30"/>
        <v>64.71</v>
      </c>
      <c r="E382" s="267">
        <v>1837.49</v>
      </c>
      <c r="F382" s="142">
        <f t="shared" si="31"/>
        <v>1902.2</v>
      </c>
      <c r="G382" s="148">
        <f t="shared" si="32"/>
        <v>0.9622747036788821</v>
      </c>
    </row>
    <row r="383" spans="1:7" ht="12.75" customHeight="1">
      <c r="A383" s="33"/>
      <c r="B383" s="1" t="s">
        <v>27</v>
      </c>
      <c r="C383" s="147">
        <f>SUM(C369:C382)</f>
        <v>43184.832</v>
      </c>
      <c r="D383" s="147">
        <f>SUM(D369:D382)</f>
        <v>1530.93</v>
      </c>
      <c r="E383" s="147">
        <f>SUM(E369:E382)</f>
        <v>38768.06</v>
      </c>
      <c r="F383" s="141">
        <f t="shared" si="31"/>
        <v>40298.99</v>
      </c>
      <c r="G383" s="27">
        <f t="shared" si="32"/>
        <v>0.9331746387250041</v>
      </c>
    </row>
    <row r="384" spans="1:7" ht="14.25" customHeight="1">
      <c r="A384" s="93"/>
      <c r="B384" s="71"/>
      <c r="C384" s="259"/>
      <c r="D384" s="259"/>
      <c r="E384" s="260"/>
      <c r="F384" s="74"/>
      <c r="G384" s="75"/>
    </row>
    <row r="385" spans="1:8" ht="14.25">
      <c r="A385" s="46" t="s">
        <v>58</v>
      </c>
      <c r="B385" s="47"/>
      <c r="C385" s="57"/>
      <c r="D385" s="47"/>
      <c r="E385" s="58" t="s">
        <v>120</v>
      </c>
      <c r="F385" s="47"/>
      <c r="G385" s="47"/>
      <c r="H385" s="47" t="s">
        <v>12</v>
      </c>
    </row>
    <row r="386" spans="1:8" ht="1.5" customHeight="1">
      <c r="A386" s="47"/>
      <c r="B386" s="47"/>
      <c r="C386" s="57"/>
      <c r="D386" s="47"/>
      <c r="E386" s="47"/>
      <c r="F386" s="47"/>
      <c r="G386" s="47"/>
      <c r="H386" s="47"/>
    </row>
    <row r="387" spans="1:5" ht="14.25">
      <c r="A387" s="117" t="s">
        <v>39</v>
      </c>
      <c r="B387" s="117" t="s">
        <v>134</v>
      </c>
      <c r="C387" s="117" t="s">
        <v>135</v>
      </c>
      <c r="D387" s="117" t="s">
        <v>48</v>
      </c>
      <c r="E387" s="117" t="s">
        <v>49</v>
      </c>
    </row>
    <row r="388" spans="1:5" ht="17.25" customHeight="1">
      <c r="A388" s="52">
        <f>C383</f>
        <v>43184.832</v>
      </c>
      <c r="B388" s="52">
        <f>F383</f>
        <v>40298.99</v>
      </c>
      <c r="C388" s="34">
        <f>B388/A388</f>
        <v>0.9331746387250041</v>
      </c>
      <c r="D388" s="52">
        <f>D408</f>
        <v>38047.049999999996</v>
      </c>
      <c r="E388" s="94">
        <f>D388/A388</f>
        <v>0.8810280887511613</v>
      </c>
    </row>
    <row r="389" spans="1:5" ht="17.25" customHeight="1">
      <c r="A389" s="64"/>
      <c r="B389" s="64"/>
      <c r="C389" s="41"/>
      <c r="D389" s="64"/>
      <c r="E389" s="95"/>
    </row>
    <row r="390" ht="17.25" customHeight="1">
      <c r="A390" s="8" t="s">
        <v>205</v>
      </c>
    </row>
    <row r="391" spans="1:8" ht="15" customHeight="1">
      <c r="A391" s="47"/>
      <c r="B391" s="47"/>
      <c r="C391" s="47"/>
      <c r="D391" s="47"/>
      <c r="E391" s="58" t="s">
        <v>120</v>
      </c>
      <c r="F391" s="47"/>
      <c r="G391" s="47"/>
      <c r="H391" s="47"/>
    </row>
    <row r="392" spans="1:5" ht="42.75">
      <c r="A392" s="60" t="s">
        <v>37</v>
      </c>
      <c r="B392" s="60" t="s">
        <v>38</v>
      </c>
      <c r="C392" s="60" t="s">
        <v>143</v>
      </c>
      <c r="D392" s="60" t="s">
        <v>59</v>
      </c>
      <c r="E392" s="60" t="s">
        <v>60</v>
      </c>
    </row>
    <row r="393" spans="1:8" ht="15.75" customHeight="1">
      <c r="A393" s="88">
        <v>1</v>
      </c>
      <c r="B393" s="88">
        <v>2</v>
      </c>
      <c r="C393" s="88">
        <v>3</v>
      </c>
      <c r="D393" s="88">
        <v>4</v>
      </c>
      <c r="E393" s="88">
        <v>5</v>
      </c>
      <c r="F393" s="111"/>
      <c r="G393" s="47"/>
      <c r="H393" s="47"/>
    </row>
    <row r="394" spans="1:7" ht="12.75" customHeight="1">
      <c r="A394" s="17">
        <v>1</v>
      </c>
      <c r="B394" s="235" t="s">
        <v>156</v>
      </c>
      <c r="C394" s="267">
        <f>C369</f>
        <v>3392.9856</v>
      </c>
      <c r="D394" s="267">
        <v>2842.67</v>
      </c>
      <c r="E394" s="151">
        <f aca="true" t="shared" si="33" ref="E394:E408">D394/C394</f>
        <v>0.8378078586599366</v>
      </c>
      <c r="F394" s="135"/>
      <c r="G394" s="30"/>
    </row>
    <row r="395" spans="1:7" ht="12.75" customHeight="1">
      <c r="A395" s="17">
        <v>2</v>
      </c>
      <c r="B395" s="328" t="s">
        <v>157</v>
      </c>
      <c r="C395" s="335">
        <f aca="true" t="shared" si="34" ref="C395:C407">C370</f>
        <v>3022.4864</v>
      </c>
      <c r="D395" s="335">
        <v>2309.25</v>
      </c>
      <c r="E395" s="332">
        <f t="shared" si="33"/>
        <v>0.7640232889054522</v>
      </c>
      <c r="F395" s="135"/>
      <c r="G395" s="30"/>
    </row>
    <row r="396" spans="1:7" ht="12.75" customHeight="1">
      <c r="A396" s="17">
        <v>3</v>
      </c>
      <c r="B396" s="235" t="s">
        <v>158</v>
      </c>
      <c r="C396" s="267">
        <f t="shared" si="34"/>
        <v>917.2</v>
      </c>
      <c r="D396" s="267">
        <v>762.5699999999999</v>
      </c>
      <c r="E396" s="151">
        <f t="shared" si="33"/>
        <v>0.8314108155255123</v>
      </c>
      <c r="F396" s="135"/>
      <c r="G396" s="30"/>
    </row>
    <row r="397" spans="1:7" ht="12.75" customHeight="1">
      <c r="A397" s="17">
        <v>4</v>
      </c>
      <c r="B397" s="328" t="s">
        <v>159</v>
      </c>
      <c r="C397" s="335">
        <f t="shared" si="34"/>
        <v>2171.608</v>
      </c>
      <c r="D397" s="335">
        <v>1722.5700000000002</v>
      </c>
      <c r="E397" s="332">
        <f t="shared" si="33"/>
        <v>0.7932232704981746</v>
      </c>
      <c r="F397" s="135"/>
      <c r="G397" s="30"/>
    </row>
    <row r="398" spans="1:7" ht="12.75" customHeight="1">
      <c r="A398" s="17">
        <v>5</v>
      </c>
      <c r="B398" s="235" t="s">
        <v>160</v>
      </c>
      <c r="C398" s="267">
        <f t="shared" si="34"/>
        <v>1867.6208</v>
      </c>
      <c r="D398" s="267">
        <v>1550.1000000000001</v>
      </c>
      <c r="E398" s="151">
        <f t="shared" si="33"/>
        <v>0.8299864726287051</v>
      </c>
      <c r="F398" s="135"/>
      <c r="G398" s="30"/>
    </row>
    <row r="399" spans="1:7" ht="12.75" customHeight="1">
      <c r="A399" s="17">
        <v>6</v>
      </c>
      <c r="B399" s="235" t="s">
        <v>161</v>
      </c>
      <c r="C399" s="267">
        <f t="shared" si="34"/>
        <v>1223.8128000000002</v>
      </c>
      <c r="D399" s="267">
        <v>1071.49</v>
      </c>
      <c r="E399" s="151">
        <f t="shared" si="33"/>
        <v>0.875534232032873</v>
      </c>
      <c r="F399" s="135"/>
      <c r="G399" s="30"/>
    </row>
    <row r="400" spans="1:7" ht="12.75" customHeight="1">
      <c r="A400" s="17">
        <v>7</v>
      </c>
      <c r="B400" s="235" t="s">
        <v>162</v>
      </c>
      <c r="C400" s="267">
        <f t="shared" si="34"/>
        <v>2888.8832</v>
      </c>
      <c r="D400" s="267">
        <v>2458.94</v>
      </c>
      <c r="E400" s="151">
        <f t="shared" si="33"/>
        <v>0.8511732146180225</v>
      </c>
      <c r="F400" s="135"/>
      <c r="G400" s="30"/>
    </row>
    <row r="401" spans="1:7" ht="12.75" customHeight="1">
      <c r="A401" s="17">
        <v>8</v>
      </c>
      <c r="B401" s="235" t="s">
        <v>163</v>
      </c>
      <c r="C401" s="267">
        <f t="shared" si="34"/>
        <v>3525.5263999999997</v>
      </c>
      <c r="D401" s="267">
        <v>2995.5599999999995</v>
      </c>
      <c r="E401" s="151">
        <f t="shared" si="33"/>
        <v>0.8496773701652042</v>
      </c>
      <c r="F401" s="135"/>
      <c r="G401" s="30"/>
    </row>
    <row r="402" spans="1:7" ht="12.75" customHeight="1">
      <c r="A402" s="17">
        <v>9</v>
      </c>
      <c r="B402" s="235" t="s">
        <v>164</v>
      </c>
      <c r="C402" s="267">
        <f t="shared" si="34"/>
        <v>4156.7216</v>
      </c>
      <c r="D402" s="267">
        <v>3643.5899999999997</v>
      </c>
      <c r="E402" s="151">
        <f t="shared" si="33"/>
        <v>0.8765537725692285</v>
      </c>
      <c r="F402" s="135"/>
      <c r="G402" s="30"/>
    </row>
    <row r="403" spans="1:7" ht="12.75" customHeight="1">
      <c r="A403" s="17">
        <v>10</v>
      </c>
      <c r="B403" s="235" t="s">
        <v>165</v>
      </c>
      <c r="C403" s="267">
        <f t="shared" si="34"/>
        <v>8851.6528</v>
      </c>
      <c r="D403" s="267">
        <v>8042.79</v>
      </c>
      <c r="E403" s="151">
        <f t="shared" si="33"/>
        <v>0.908620139280655</v>
      </c>
      <c r="F403" s="135"/>
      <c r="G403" s="30"/>
    </row>
    <row r="404" spans="1:7" ht="12.75" customHeight="1">
      <c r="A404" s="17">
        <v>11</v>
      </c>
      <c r="B404" s="328" t="s">
        <v>166</v>
      </c>
      <c r="C404" s="335">
        <f t="shared" si="34"/>
        <v>4463.672</v>
      </c>
      <c r="D404" s="335">
        <v>4222.51</v>
      </c>
      <c r="E404" s="332">
        <f t="shared" si="33"/>
        <v>0.9459722847019226</v>
      </c>
      <c r="F404" s="135"/>
      <c r="G404" s="30"/>
    </row>
    <row r="405" spans="1:7" ht="12.75" customHeight="1">
      <c r="A405" s="17">
        <v>12</v>
      </c>
      <c r="B405" s="235" t="s">
        <v>167</v>
      </c>
      <c r="C405" s="267">
        <f t="shared" si="34"/>
        <v>1413.5056</v>
      </c>
      <c r="D405" s="267">
        <v>1236.85</v>
      </c>
      <c r="E405" s="151">
        <f t="shared" si="33"/>
        <v>0.8750230632266331</v>
      </c>
      <c r="F405" s="135"/>
      <c r="G405" s="30"/>
    </row>
    <row r="406" spans="1:7" ht="12.75" customHeight="1">
      <c r="A406" s="17">
        <v>13</v>
      </c>
      <c r="B406" s="328" t="s">
        <v>168</v>
      </c>
      <c r="C406" s="335">
        <f t="shared" si="34"/>
        <v>3312.3824000000004</v>
      </c>
      <c r="D406" s="335">
        <v>3360.0600000000004</v>
      </c>
      <c r="E406" s="332">
        <f t="shared" si="33"/>
        <v>1.0143937487410875</v>
      </c>
      <c r="F406" s="135"/>
      <c r="G406" s="30"/>
    </row>
    <row r="407" spans="1:7" ht="12.75" customHeight="1">
      <c r="A407" s="17">
        <v>14</v>
      </c>
      <c r="B407" s="235" t="s">
        <v>169</v>
      </c>
      <c r="C407" s="267">
        <f t="shared" si="34"/>
        <v>1976.7744</v>
      </c>
      <c r="D407" s="267">
        <v>1828.1</v>
      </c>
      <c r="E407" s="151">
        <f t="shared" si="33"/>
        <v>0.92478939427787</v>
      </c>
      <c r="F407" s="135"/>
      <c r="G407" s="30"/>
    </row>
    <row r="408" spans="1:7" ht="12.75" customHeight="1">
      <c r="A408" s="33"/>
      <c r="B408" s="1" t="s">
        <v>27</v>
      </c>
      <c r="C408" s="147">
        <f>SUM(C394:C407)</f>
        <v>43184.832</v>
      </c>
      <c r="D408" s="147">
        <f>SUM(D394:D407)</f>
        <v>38047.049999999996</v>
      </c>
      <c r="E408" s="139">
        <f t="shared" si="33"/>
        <v>0.8810280887511613</v>
      </c>
      <c r="F408" s="41"/>
      <c r="G408" s="30"/>
    </row>
    <row r="409" spans="1:8" ht="23.25" customHeight="1">
      <c r="A409" s="46" t="s">
        <v>204</v>
      </c>
      <c r="B409" s="47"/>
      <c r="C409" s="47"/>
      <c r="D409" s="47"/>
      <c r="E409" s="47"/>
      <c r="F409" s="47"/>
      <c r="G409" s="47"/>
      <c r="H409" s="47"/>
    </row>
    <row r="410" spans="1:8" ht="14.25">
      <c r="A410" s="46"/>
      <c r="B410" s="47"/>
      <c r="C410" s="47"/>
      <c r="D410" s="47"/>
      <c r="E410" s="47"/>
      <c r="F410" s="47"/>
      <c r="G410" s="47"/>
      <c r="H410" s="47"/>
    </row>
    <row r="411" spans="1:8" ht="14.25">
      <c r="A411" s="46" t="s">
        <v>121</v>
      </c>
      <c r="B411" s="47"/>
      <c r="C411" s="47"/>
      <c r="D411" s="47"/>
      <c r="E411" s="47"/>
      <c r="F411" s="47"/>
      <c r="G411" s="47"/>
      <c r="H411" s="47"/>
    </row>
    <row r="412" spans="2:8" ht="12" customHeight="1">
      <c r="B412" s="47"/>
      <c r="C412" s="47"/>
      <c r="D412" s="47"/>
      <c r="E412" s="47"/>
      <c r="F412" s="47"/>
      <c r="G412" s="47"/>
      <c r="H412" s="47"/>
    </row>
    <row r="413" spans="1:6" ht="42" customHeight="1">
      <c r="A413" s="86" t="s">
        <v>30</v>
      </c>
      <c r="B413" s="86" t="s">
        <v>31</v>
      </c>
      <c r="C413" s="86" t="s">
        <v>61</v>
      </c>
      <c r="D413" s="86" t="s">
        <v>62</v>
      </c>
      <c r="E413" s="86" t="s">
        <v>63</v>
      </c>
      <c r="F413" s="50"/>
    </row>
    <row r="414" spans="1:6" s="54" customFormat="1" ht="16.5" customHeight="1">
      <c r="A414" s="87">
        <v>1</v>
      </c>
      <c r="B414" s="87">
        <v>2</v>
      </c>
      <c r="C414" s="87">
        <v>3</v>
      </c>
      <c r="D414" s="87">
        <v>4</v>
      </c>
      <c r="E414" s="87">
        <v>5</v>
      </c>
      <c r="F414" s="96"/>
    </row>
    <row r="415" spans="1:7" ht="12.75" customHeight="1">
      <c r="A415" s="17">
        <v>1</v>
      </c>
      <c r="B415" s="235" t="s">
        <v>156</v>
      </c>
      <c r="C415" s="151">
        <f>E275</f>
        <v>0.8278496569953063</v>
      </c>
      <c r="D415" s="151">
        <f>E394</f>
        <v>0.8378078586599366</v>
      </c>
      <c r="E415" s="153">
        <f aca="true" t="shared" si="35" ref="E415:E428">D415-C415</f>
        <v>0.00995820166463024</v>
      </c>
      <c r="F415" s="135"/>
      <c r="G415" s="30"/>
    </row>
    <row r="416" spans="1:7" ht="12.75" customHeight="1">
      <c r="A416" s="17">
        <v>2</v>
      </c>
      <c r="B416" s="235" t="s">
        <v>157</v>
      </c>
      <c r="C416" s="151">
        <f aca="true" t="shared" si="36" ref="C416:C428">E276</f>
        <v>0.7531853853840721</v>
      </c>
      <c r="D416" s="151">
        <f aca="true" t="shared" si="37" ref="D416:D429">E395</f>
        <v>0.7640232889054522</v>
      </c>
      <c r="E416" s="153">
        <f t="shared" si="35"/>
        <v>0.010837903521380143</v>
      </c>
      <c r="F416" s="135"/>
      <c r="G416" s="30"/>
    </row>
    <row r="417" spans="1:7" ht="12.75" customHeight="1">
      <c r="A417" s="17">
        <v>3</v>
      </c>
      <c r="B417" s="235" t="s">
        <v>158</v>
      </c>
      <c r="C417" s="151">
        <f t="shared" si="36"/>
        <v>0.8142392328110283</v>
      </c>
      <c r="D417" s="151">
        <f t="shared" si="37"/>
        <v>0.8314108155255123</v>
      </c>
      <c r="E417" s="153">
        <f t="shared" si="35"/>
        <v>0.017171582714484046</v>
      </c>
      <c r="F417" s="135"/>
      <c r="G417" s="30"/>
    </row>
    <row r="418" spans="1:7" ht="12.75" customHeight="1">
      <c r="A418" s="17">
        <v>4</v>
      </c>
      <c r="B418" s="235" t="s">
        <v>159</v>
      </c>
      <c r="C418" s="151">
        <f t="shared" si="36"/>
        <v>0.7795083030030727</v>
      </c>
      <c r="D418" s="151">
        <f t="shared" si="37"/>
        <v>0.7932232704981746</v>
      </c>
      <c r="E418" s="153">
        <f t="shared" si="35"/>
        <v>0.013714967495101926</v>
      </c>
      <c r="F418" s="135"/>
      <c r="G418" s="30"/>
    </row>
    <row r="419" spans="1:7" ht="12.75" customHeight="1">
      <c r="A419" s="17">
        <v>5</v>
      </c>
      <c r="B419" s="235" t="s">
        <v>160</v>
      </c>
      <c r="C419" s="151">
        <f t="shared" si="36"/>
        <v>0.8257285018623357</v>
      </c>
      <c r="D419" s="151">
        <f t="shared" si="37"/>
        <v>0.8299864726287051</v>
      </c>
      <c r="E419" s="153">
        <f t="shared" si="35"/>
        <v>0.004257970766369357</v>
      </c>
      <c r="F419" s="135"/>
      <c r="G419" s="30"/>
    </row>
    <row r="420" spans="1:7" ht="12.75" customHeight="1">
      <c r="A420" s="17">
        <v>6</v>
      </c>
      <c r="B420" s="235" t="s">
        <v>161</v>
      </c>
      <c r="C420" s="151">
        <f t="shared" si="36"/>
        <v>0.8679149277080391</v>
      </c>
      <c r="D420" s="151">
        <f t="shared" si="37"/>
        <v>0.875534232032873</v>
      </c>
      <c r="E420" s="153">
        <f t="shared" si="35"/>
        <v>0.00761930432483382</v>
      </c>
      <c r="F420" s="135"/>
      <c r="G420" s="30"/>
    </row>
    <row r="421" spans="1:7" ht="12.75" customHeight="1">
      <c r="A421" s="17">
        <v>7</v>
      </c>
      <c r="B421" s="235" t="s">
        <v>162</v>
      </c>
      <c r="C421" s="151">
        <f t="shared" si="36"/>
        <v>0.8496816022744345</v>
      </c>
      <c r="D421" s="151">
        <f t="shared" si="37"/>
        <v>0.8511732146180225</v>
      </c>
      <c r="E421" s="153">
        <f t="shared" si="35"/>
        <v>0.001491612343588078</v>
      </c>
      <c r="F421" s="135"/>
      <c r="G421" s="30"/>
    </row>
    <row r="422" spans="1:7" ht="12.75" customHeight="1">
      <c r="A422" s="17">
        <v>8</v>
      </c>
      <c r="B422" s="235" t="s">
        <v>163</v>
      </c>
      <c r="C422" s="151">
        <f t="shared" si="36"/>
        <v>0.8417291855877033</v>
      </c>
      <c r="D422" s="151">
        <f t="shared" si="37"/>
        <v>0.8496773701652042</v>
      </c>
      <c r="E422" s="153">
        <f t="shared" si="35"/>
        <v>0.007948184577500905</v>
      </c>
      <c r="F422" s="135"/>
      <c r="G422" s="30"/>
    </row>
    <row r="423" spans="1:7" ht="12.75" customHeight="1">
      <c r="A423" s="17">
        <v>9</v>
      </c>
      <c r="B423" s="235" t="s">
        <v>164</v>
      </c>
      <c r="C423" s="151">
        <f t="shared" si="36"/>
        <v>0.869599536067528</v>
      </c>
      <c r="D423" s="151">
        <f t="shared" si="37"/>
        <v>0.8765537725692285</v>
      </c>
      <c r="E423" s="153">
        <f t="shared" si="35"/>
        <v>0.0069542365017004615</v>
      </c>
      <c r="F423" s="135"/>
      <c r="G423" s="30"/>
    </row>
    <row r="424" spans="1:7" ht="12.75" customHeight="1">
      <c r="A424" s="17">
        <v>10</v>
      </c>
      <c r="B424" s="235" t="s">
        <v>165</v>
      </c>
      <c r="C424" s="151">
        <f t="shared" si="36"/>
        <v>0.8972594743345792</v>
      </c>
      <c r="D424" s="151">
        <f t="shared" si="37"/>
        <v>0.908620139280655</v>
      </c>
      <c r="E424" s="153">
        <f t="shared" si="35"/>
        <v>0.011360664946075794</v>
      </c>
      <c r="F424" s="135"/>
      <c r="G424" s="30"/>
    </row>
    <row r="425" spans="1:7" ht="12.75" customHeight="1">
      <c r="A425" s="17">
        <v>11</v>
      </c>
      <c r="B425" s="235" t="s">
        <v>166</v>
      </c>
      <c r="C425" s="151">
        <f t="shared" si="36"/>
        <v>0.9369023636951614</v>
      </c>
      <c r="D425" s="151">
        <f t="shared" si="37"/>
        <v>0.9459722847019226</v>
      </c>
      <c r="E425" s="153">
        <f t="shared" si="35"/>
        <v>0.009069921006761184</v>
      </c>
      <c r="F425" s="135"/>
      <c r="G425" s="30"/>
    </row>
    <row r="426" spans="1:7" ht="12.75" customHeight="1">
      <c r="A426" s="17">
        <v>12</v>
      </c>
      <c r="B426" s="235" t="s">
        <v>167</v>
      </c>
      <c r="C426" s="151">
        <f t="shared" si="36"/>
        <v>0.8636337972503741</v>
      </c>
      <c r="D426" s="151">
        <f t="shared" si="37"/>
        <v>0.8750230632266331</v>
      </c>
      <c r="E426" s="153">
        <f t="shared" si="35"/>
        <v>0.011389265976259</v>
      </c>
      <c r="F426" s="135"/>
      <c r="G426" s="30"/>
    </row>
    <row r="427" spans="1:7" ht="12.75" customHeight="1">
      <c r="A427" s="17">
        <v>13</v>
      </c>
      <c r="B427" s="235" t="s">
        <v>168</v>
      </c>
      <c r="C427" s="151">
        <f t="shared" si="36"/>
        <v>0.9976633509263786</v>
      </c>
      <c r="D427" s="151">
        <f t="shared" si="37"/>
        <v>1.0143937487410875</v>
      </c>
      <c r="E427" s="153">
        <f t="shared" si="35"/>
        <v>0.016730397814708864</v>
      </c>
      <c r="F427" s="135"/>
      <c r="G427" s="30"/>
    </row>
    <row r="428" spans="1:7" ht="12.75" customHeight="1">
      <c r="A428" s="17">
        <v>14</v>
      </c>
      <c r="B428" s="235" t="s">
        <v>169</v>
      </c>
      <c r="C428" s="151">
        <f t="shared" si="36"/>
        <v>0.907154231234072</v>
      </c>
      <c r="D428" s="151">
        <f t="shared" si="37"/>
        <v>0.92478939427787</v>
      </c>
      <c r="E428" s="153">
        <f t="shared" si="35"/>
        <v>0.017635163043797975</v>
      </c>
      <c r="F428" s="135"/>
      <c r="G428" s="30"/>
    </row>
    <row r="429" spans="1:7" ht="12.75" customHeight="1">
      <c r="A429" s="33"/>
      <c r="B429" s="1" t="s">
        <v>27</v>
      </c>
      <c r="C429" s="139">
        <f>E289</f>
        <v>0.8708175769193351</v>
      </c>
      <c r="D429" s="139">
        <f t="shared" si="37"/>
        <v>0.8810280887511613</v>
      </c>
      <c r="E429" s="152">
        <v>0</v>
      </c>
      <c r="F429" s="41"/>
      <c r="G429" s="30"/>
    </row>
    <row r="430" spans="1:7" ht="14.25" customHeight="1">
      <c r="A430" s="70"/>
      <c r="B430" s="71"/>
      <c r="C430" s="72"/>
      <c r="D430" s="72"/>
      <c r="E430" s="73"/>
      <c r="F430" s="74"/>
      <c r="G430" s="75" t="s">
        <v>12</v>
      </c>
    </row>
    <row r="431" spans="1:8" ht="14.25">
      <c r="A431" s="192" t="s">
        <v>203</v>
      </c>
      <c r="B431" s="174"/>
      <c r="C431" s="174"/>
      <c r="D431" s="174"/>
      <c r="E431" s="174"/>
      <c r="F431" s="174"/>
      <c r="G431" s="47"/>
      <c r="H431" s="47"/>
    </row>
    <row r="432" spans="1:8" ht="11.25" customHeight="1">
      <c r="A432" s="174"/>
      <c r="B432" s="174"/>
      <c r="C432" s="174"/>
      <c r="D432" s="174"/>
      <c r="E432" s="174"/>
      <c r="F432" s="174"/>
      <c r="G432" s="47"/>
      <c r="H432" s="47"/>
    </row>
    <row r="433" spans="1:8" ht="14.25" customHeight="1">
      <c r="A433" s="174"/>
      <c r="B433" s="174"/>
      <c r="C433" s="174"/>
      <c r="D433" s="174"/>
      <c r="E433" s="174"/>
      <c r="F433" s="194" t="s">
        <v>64</v>
      </c>
      <c r="G433" s="47"/>
      <c r="H433" s="47"/>
    </row>
    <row r="434" spans="1:14" ht="59.25" customHeight="1">
      <c r="A434" s="196" t="s">
        <v>30</v>
      </c>
      <c r="B434" s="196" t="s">
        <v>31</v>
      </c>
      <c r="C434" s="271" t="s">
        <v>202</v>
      </c>
      <c r="D434" s="271" t="s">
        <v>65</v>
      </c>
      <c r="E434" s="271" t="s">
        <v>66</v>
      </c>
      <c r="F434" s="196" t="s">
        <v>67</v>
      </c>
      <c r="J434" s="65" t="s">
        <v>212</v>
      </c>
      <c r="K434" s="65" t="s">
        <v>213</v>
      </c>
      <c r="L434" s="65" t="s">
        <v>208</v>
      </c>
      <c r="M434" s="65" t="s">
        <v>207</v>
      </c>
      <c r="N434" s="113" t="s">
        <v>209</v>
      </c>
    </row>
    <row r="435" spans="1:6" ht="15" customHeight="1">
      <c r="A435" s="272">
        <v>1</v>
      </c>
      <c r="B435" s="272">
        <v>2</v>
      </c>
      <c r="C435" s="273">
        <v>3</v>
      </c>
      <c r="D435" s="273">
        <v>4</v>
      </c>
      <c r="E435" s="273">
        <v>5</v>
      </c>
      <c r="F435" s="272">
        <v>6</v>
      </c>
    </row>
    <row r="436" spans="1:14" ht="12.75" customHeight="1">
      <c r="A436" s="172">
        <v>1</v>
      </c>
      <c r="B436" s="274" t="s">
        <v>156</v>
      </c>
      <c r="C436" s="200">
        <f>D174</f>
        <v>35533377</v>
      </c>
      <c r="D436" s="275">
        <v>4203.15485</v>
      </c>
      <c r="E436" s="137">
        <f>D275</f>
        <v>4203.15</v>
      </c>
      <c r="F436" s="197">
        <f aca="true" t="shared" si="38" ref="F436:F450">E436/D436</f>
        <v>0.999998846104849</v>
      </c>
      <c r="G436" s="30"/>
      <c r="J436" s="9">
        <v>25693200</v>
      </c>
      <c r="K436" s="9">
        <v>16719120</v>
      </c>
      <c r="L436" s="9">
        <f>J436*0.0001</f>
        <v>2569.32</v>
      </c>
      <c r="M436" s="220">
        <f>K436*0.00015</f>
        <v>2507.868</v>
      </c>
      <c r="N436" s="220">
        <f>SUM(L436:M436)</f>
        <v>5077.188</v>
      </c>
    </row>
    <row r="437" spans="1:14" ht="12.75" customHeight="1">
      <c r="A437" s="172">
        <v>2</v>
      </c>
      <c r="B437" s="274" t="s">
        <v>157</v>
      </c>
      <c r="C437" s="200">
        <f aca="true" t="shared" si="39" ref="C437:C449">D175</f>
        <v>28865518</v>
      </c>
      <c r="D437" s="275">
        <v>3444.4933499999997</v>
      </c>
      <c r="E437" s="137">
        <f aca="true" t="shared" si="40" ref="E437:E449">D276</f>
        <v>3444.49</v>
      </c>
      <c r="F437" s="197">
        <f t="shared" si="38"/>
        <v>0.9999990274331637</v>
      </c>
      <c r="G437" s="30"/>
      <c r="J437" s="9">
        <v>21878600</v>
      </c>
      <c r="K437" s="9">
        <v>15902480</v>
      </c>
      <c r="L437" s="9">
        <f aca="true" t="shared" si="41" ref="L437:L449">J437*0.0001</f>
        <v>2187.86</v>
      </c>
      <c r="M437" s="220">
        <f aca="true" t="shared" si="42" ref="M437:M449">K437*0.00015</f>
        <v>2385.372</v>
      </c>
      <c r="N437" s="220">
        <f aca="true" t="shared" si="43" ref="N437:N449">SUM(L437:M437)</f>
        <v>4573.232</v>
      </c>
    </row>
    <row r="438" spans="1:14" ht="12.75" customHeight="1">
      <c r="A438" s="172">
        <v>3</v>
      </c>
      <c r="B438" s="274" t="s">
        <v>158</v>
      </c>
      <c r="C438" s="200">
        <f t="shared" si="39"/>
        <v>9532184</v>
      </c>
      <c r="D438" s="275">
        <v>1141.14165</v>
      </c>
      <c r="E438" s="137">
        <f t="shared" si="40"/>
        <v>1141.1399999999999</v>
      </c>
      <c r="F438" s="197">
        <f t="shared" si="38"/>
        <v>0.999998554079592</v>
      </c>
      <c r="G438" s="30"/>
      <c r="J438" s="9">
        <v>6365400</v>
      </c>
      <c r="K438" s="9">
        <v>5099600</v>
      </c>
      <c r="L438" s="9">
        <f t="shared" si="41"/>
        <v>636.5400000000001</v>
      </c>
      <c r="M438" s="220">
        <f t="shared" si="42"/>
        <v>764.9399999999999</v>
      </c>
      <c r="N438" s="220">
        <f t="shared" si="43"/>
        <v>1401.48</v>
      </c>
    </row>
    <row r="439" spans="1:14" ht="12.75" customHeight="1">
      <c r="A439" s="172">
        <v>4</v>
      </c>
      <c r="B439" s="274" t="s">
        <v>159</v>
      </c>
      <c r="C439" s="200">
        <f t="shared" si="39"/>
        <v>21532303</v>
      </c>
      <c r="D439" s="275">
        <v>2585.0600999999997</v>
      </c>
      <c r="E439" s="137">
        <f t="shared" si="40"/>
        <v>2585.06</v>
      </c>
      <c r="F439" s="197">
        <f t="shared" si="38"/>
        <v>0.99999996131618</v>
      </c>
      <c r="G439" s="30"/>
      <c r="J439" s="9">
        <v>15110000</v>
      </c>
      <c r="K439" s="9">
        <v>12035100</v>
      </c>
      <c r="L439" s="9">
        <f t="shared" si="41"/>
        <v>1511</v>
      </c>
      <c r="M439" s="220">
        <f t="shared" si="42"/>
        <v>1805.2649999999999</v>
      </c>
      <c r="N439" s="220">
        <f t="shared" si="43"/>
        <v>3316.265</v>
      </c>
    </row>
    <row r="440" spans="1:14" ht="12.75" customHeight="1">
      <c r="A440" s="172">
        <v>5</v>
      </c>
      <c r="B440" s="274" t="s">
        <v>160</v>
      </c>
      <c r="C440" s="200">
        <f t="shared" si="39"/>
        <v>19376231</v>
      </c>
      <c r="D440" s="275">
        <v>2336.6376</v>
      </c>
      <c r="E440" s="137">
        <f t="shared" si="40"/>
        <v>2336.63</v>
      </c>
      <c r="F440" s="197">
        <f t="shared" si="38"/>
        <v>0.9999967474631068</v>
      </c>
      <c r="G440" s="30"/>
      <c r="J440" s="9">
        <v>13440200</v>
      </c>
      <c r="K440" s="9">
        <v>9905060</v>
      </c>
      <c r="L440" s="9">
        <f t="shared" si="41"/>
        <v>1344.02</v>
      </c>
      <c r="M440" s="220">
        <f t="shared" si="42"/>
        <v>1485.7589999999998</v>
      </c>
      <c r="N440" s="220">
        <f t="shared" si="43"/>
        <v>2829.7789999999995</v>
      </c>
    </row>
    <row r="441" spans="1:14" ht="12.75" customHeight="1">
      <c r="A441" s="172">
        <v>6</v>
      </c>
      <c r="B441" s="274" t="s">
        <v>161</v>
      </c>
      <c r="C441" s="200">
        <f t="shared" si="39"/>
        <v>13393638</v>
      </c>
      <c r="D441" s="275">
        <v>1603.3523</v>
      </c>
      <c r="E441" s="137">
        <f t="shared" si="40"/>
        <v>1603.3600000000001</v>
      </c>
      <c r="F441" s="197">
        <f t="shared" si="38"/>
        <v>1.000004802437992</v>
      </c>
      <c r="G441" s="30"/>
      <c r="J441" s="9">
        <v>8945600</v>
      </c>
      <c r="K441" s="9">
        <v>6352060</v>
      </c>
      <c r="L441" s="9">
        <f t="shared" si="41"/>
        <v>894.5600000000001</v>
      </c>
      <c r="M441" s="220">
        <f t="shared" si="42"/>
        <v>952.809</v>
      </c>
      <c r="N441" s="220">
        <f t="shared" si="43"/>
        <v>1847.3690000000001</v>
      </c>
    </row>
    <row r="442" spans="1:14" ht="12.75" customHeight="1">
      <c r="A442" s="172">
        <v>7</v>
      </c>
      <c r="B442" s="274" t="s">
        <v>162</v>
      </c>
      <c r="C442" s="200">
        <f t="shared" si="39"/>
        <v>30736877</v>
      </c>
      <c r="D442" s="275">
        <v>3676.0195</v>
      </c>
      <c r="E442" s="137">
        <f t="shared" si="40"/>
        <v>3676.02</v>
      </c>
      <c r="F442" s="197">
        <f t="shared" si="38"/>
        <v>1.0000001360166888</v>
      </c>
      <c r="G442" s="30"/>
      <c r="J442" s="9">
        <v>21806200</v>
      </c>
      <c r="K442" s="9">
        <v>14304840</v>
      </c>
      <c r="L442" s="9">
        <f t="shared" si="41"/>
        <v>2180.62</v>
      </c>
      <c r="M442" s="220">
        <f t="shared" si="42"/>
        <v>2145.7259999999997</v>
      </c>
      <c r="N442" s="220">
        <f t="shared" si="43"/>
        <v>4326.346</v>
      </c>
    </row>
    <row r="443" spans="1:14" ht="12.75" customHeight="1">
      <c r="A443" s="172">
        <v>8</v>
      </c>
      <c r="B443" s="274" t="s">
        <v>163</v>
      </c>
      <c r="C443" s="200">
        <f t="shared" si="39"/>
        <v>37444556</v>
      </c>
      <c r="D443" s="275">
        <v>4411.55825</v>
      </c>
      <c r="E443" s="137">
        <f t="shared" si="40"/>
        <v>4411.57</v>
      </c>
      <c r="F443" s="197">
        <f t="shared" si="38"/>
        <v>1.0000026634579742</v>
      </c>
      <c r="G443" s="30"/>
      <c r="J443" s="9">
        <v>27385600</v>
      </c>
      <c r="K443" s="9">
        <v>16683480</v>
      </c>
      <c r="L443" s="9">
        <f t="shared" si="41"/>
        <v>2738.56</v>
      </c>
      <c r="M443" s="220">
        <f t="shared" si="42"/>
        <v>2502.522</v>
      </c>
      <c r="N443" s="220">
        <f t="shared" si="43"/>
        <v>5241.082</v>
      </c>
    </row>
    <row r="444" spans="1:14" ht="12.75" customHeight="1">
      <c r="A444" s="172">
        <v>9</v>
      </c>
      <c r="B444" s="274" t="s">
        <v>164</v>
      </c>
      <c r="C444" s="200">
        <f t="shared" si="39"/>
        <v>45544849</v>
      </c>
      <c r="D444" s="275">
        <v>5398.29785</v>
      </c>
      <c r="E444" s="137">
        <f t="shared" si="40"/>
        <v>5398.3</v>
      </c>
      <c r="F444" s="197">
        <f t="shared" si="38"/>
        <v>1.0000003982736891</v>
      </c>
      <c r="G444" s="30"/>
      <c r="J444" s="9">
        <v>31721000</v>
      </c>
      <c r="K444" s="9">
        <v>20238020</v>
      </c>
      <c r="L444" s="9">
        <f t="shared" si="41"/>
        <v>3172.1000000000004</v>
      </c>
      <c r="M444" s="220">
        <f t="shared" si="42"/>
        <v>3035.7029999999995</v>
      </c>
      <c r="N444" s="220">
        <f t="shared" si="43"/>
        <v>6207.803</v>
      </c>
    </row>
    <row r="445" spans="1:14" ht="12.75" customHeight="1">
      <c r="A445" s="172">
        <v>10</v>
      </c>
      <c r="B445" s="274" t="s">
        <v>165</v>
      </c>
      <c r="C445" s="200">
        <f t="shared" si="39"/>
        <v>100534821</v>
      </c>
      <c r="D445" s="275">
        <v>11835.6443</v>
      </c>
      <c r="E445" s="137">
        <f t="shared" si="40"/>
        <v>11835.66</v>
      </c>
      <c r="F445" s="197">
        <f t="shared" si="38"/>
        <v>1.000001326501507</v>
      </c>
      <c r="G445" s="30"/>
      <c r="J445" s="9">
        <v>68119000</v>
      </c>
      <c r="K445" s="9">
        <v>42526660</v>
      </c>
      <c r="L445" s="9">
        <f t="shared" si="41"/>
        <v>6811.900000000001</v>
      </c>
      <c r="M445" s="220">
        <f t="shared" si="42"/>
        <v>6378.999</v>
      </c>
      <c r="N445" s="220">
        <f t="shared" si="43"/>
        <v>13190.899000000001</v>
      </c>
    </row>
    <row r="446" spans="1:14" ht="12.75" customHeight="1">
      <c r="A446" s="172">
        <v>11</v>
      </c>
      <c r="B446" s="274" t="s">
        <v>166</v>
      </c>
      <c r="C446" s="200">
        <f t="shared" si="39"/>
        <v>52781410</v>
      </c>
      <c r="D446" s="275">
        <v>6315.795899999999</v>
      </c>
      <c r="E446" s="137">
        <f t="shared" si="40"/>
        <v>6315.79</v>
      </c>
      <c r="F446" s="197">
        <f t="shared" si="38"/>
        <v>0.999999065834284</v>
      </c>
      <c r="G446" s="30"/>
      <c r="J446" s="9">
        <v>32565000</v>
      </c>
      <c r="K446" s="9">
        <v>23230900</v>
      </c>
      <c r="L446" s="9">
        <f t="shared" si="41"/>
        <v>3256.5</v>
      </c>
      <c r="M446" s="220">
        <f t="shared" si="42"/>
        <v>3484.6349999999998</v>
      </c>
      <c r="N446" s="220">
        <f t="shared" si="43"/>
        <v>6741.135</v>
      </c>
    </row>
    <row r="447" spans="1:14" ht="12.75" customHeight="1">
      <c r="A447" s="172">
        <v>12</v>
      </c>
      <c r="B447" s="274" t="s">
        <v>167</v>
      </c>
      <c r="C447" s="200">
        <f t="shared" si="39"/>
        <v>15460658</v>
      </c>
      <c r="D447" s="275">
        <v>1835.54815</v>
      </c>
      <c r="E447" s="137">
        <f t="shared" si="40"/>
        <v>1835.5500000000002</v>
      </c>
      <c r="F447" s="197">
        <f t="shared" si="38"/>
        <v>1.0000010078733157</v>
      </c>
      <c r="G447" s="30"/>
      <c r="J447" s="9">
        <v>10498800</v>
      </c>
      <c r="K447" s="9">
        <v>7170020</v>
      </c>
      <c r="L447" s="9">
        <f t="shared" si="41"/>
        <v>1049.88</v>
      </c>
      <c r="M447" s="220">
        <f t="shared" si="42"/>
        <v>1075.503</v>
      </c>
      <c r="N447" s="220">
        <f t="shared" si="43"/>
        <v>2125.383</v>
      </c>
    </row>
    <row r="448" spans="1:14" ht="12.75" customHeight="1">
      <c r="A448" s="172">
        <v>13</v>
      </c>
      <c r="B448" s="274" t="s">
        <v>168</v>
      </c>
      <c r="C448" s="200">
        <f t="shared" si="39"/>
        <v>42000507</v>
      </c>
      <c r="D448" s="275">
        <v>4999.7449</v>
      </c>
      <c r="E448" s="137">
        <f t="shared" si="40"/>
        <v>4999.74</v>
      </c>
      <c r="F448" s="197">
        <f t="shared" si="38"/>
        <v>0.9999990199499978</v>
      </c>
      <c r="G448" s="30"/>
      <c r="J448" s="9">
        <v>23985400</v>
      </c>
      <c r="K448" s="9">
        <v>17419380</v>
      </c>
      <c r="L448" s="9">
        <f t="shared" si="41"/>
        <v>2398.54</v>
      </c>
      <c r="M448" s="220">
        <f t="shared" si="42"/>
        <v>2612.9069999999997</v>
      </c>
      <c r="N448" s="220">
        <f t="shared" si="43"/>
        <v>5011.447</v>
      </c>
    </row>
    <row r="449" spans="1:14" ht="12.75" customHeight="1">
      <c r="A449" s="172">
        <v>14</v>
      </c>
      <c r="B449" s="274" t="s">
        <v>169</v>
      </c>
      <c r="C449" s="200">
        <f t="shared" si="39"/>
        <v>22851250</v>
      </c>
      <c r="D449" s="275">
        <v>2694.6194</v>
      </c>
      <c r="E449" s="137">
        <f t="shared" si="40"/>
        <v>2694.62</v>
      </c>
      <c r="F449" s="197">
        <f t="shared" si="38"/>
        <v>1.0000002226659541</v>
      </c>
      <c r="G449" s="30"/>
      <c r="J449" s="9">
        <v>14720800</v>
      </c>
      <c r="K449" s="9">
        <v>9988880</v>
      </c>
      <c r="L449" s="9">
        <f t="shared" si="41"/>
        <v>1472.0800000000002</v>
      </c>
      <c r="M449" s="220">
        <f t="shared" si="42"/>
        <v>1498.3319999999999</v>
      </c>
      <c r="N449" s="220">
        <f t="shared" si="43"/>
        <v>2970.4120000000003</v>
      </c>
    </row>
    <row r="450" spans="1:7" ht="12.75" customHeight="1">
      <c r="A450" s="202"/>
      <c r="B450" s="203" t="s">
        <v>27</v>
      </c>
      <c r="C450" s="276">
        <f>SUM(C436:C449)</f>
        <v>475588179</v>
      </c>
      <c r="D450" s="150">
        <f>SUM(D436:D449)</f>
        <v>56481.068100000004</v>
      </c>
      <c r="E450" s="138">
        <f>SUM(E436:E449)</f>
        <v>56481.08</v>
      </c>
      <c r="F450" s="216">
        <f t="shared" si="38"/>
        <v>1.0000002106900665</v>
      </c>
      <c r="G450" s="30"/>
    </row>
    <row r="451" spans="1:7" ht="6.75" customHeight="1">
      <c r="A451" s="277"/>
      <c r="B451" s="278"/>
      <c r="C451" s="279"/>
      <c r="D451" s="279"/>
      <c r="E451" s="280"/>
      <c r="F451" s="281"/>
      <c r="G451" s="75"/>
    </row>
    <row r="452" spans="1:8" ht="14.25">
      <c r="A452" s="192" t="s">
        <v>240</v>
      </c>
      <c r="B452" s="174"/>
      <c r="C452" s="174"/>
      <c r="D452" s="174"/>
      <c r="E452" s="174"/>
      <c r="F452" s="174"/>
      <c r="G452" s="47"/>
      <c r="H452" s="47"/>
    </row>
    <row r="453" spans="1:8" ht="11.25" customHeight="1">
      <c r="A453" s="174"/>
      <c r="B453" s="174"/>
      <c r="C453" s="174"/>
      <c r="D453" s="174"/>
      <c r="E453" s="174"/>
      <c r="F453" s="174"/>
      <c r="G453" s="47"/>
      <c r="H453" s="47"/>
    </row>
    <row r="454" spans="1:8" ht="14.25" customHeight="1">
      <c r="A454" s="174"/>
      <c r="B454" s="174"/>
      <c r="C454" s="174"/>
      <c r="D454" s="174"/>
      <c r="E454" s="174"/>
      <c r="F454" s="194" t="s">
        <v>122</v>
      </c>
      <c r="G454" s="47"/>
      <c r="H454" s="47"/>
    </row>
    <row r="455" spans="1:11" ht="57.75" customHeight="1">
      <c r="A455" s="196" t="s">
        <v>30</v>
      </c>
      <c r="B455" s="196" t="s">
        <v>31</v>
      </c>
      <c r="C455" s="271" t="s">
        <v>202</v>
      </c>
      <c r="D455" s="271" t="s">
        <v>68</v>
      </c>
      <c r="E455" s="271" t="s">
        <v>69</v>
      </c>
      <c r="F455" s="196" t="s">
        <v>67</v>
      </c>
      <c r="J455" s="65" t="s">
        <v>210</v>
      </c>
      <c r="K455" s="65" t="s">
        <v>211</v>
      </c>
    </row>
    <row r="456" spans="1:10" ht="15" customHeight="1">
      <c r="A456" s="272">
        <v>1</v>
      </c>
      <c r="B456" s="272">
        <v>2</v>
      </c>
      <c r="C456" s="273">
        <v>3</v>
      </c>
      <c r="D456" s="273">
        <v>4</v>
      </c>
      <c r="E456" s="273">
        <v>5</v>
      </c>
      <c r="F456" s="272">
        <v>6</v>
      </c>
      <c r="J456" s="220"/>
    </row>
    <row r="457" spans="1:12" ht="12.75" customHeight="1">
      <c r="A457" s="172">
        <v>1</v>
      </c>
      <c r="B457" s="274" t="s">
        <v>156</v>
      </c>
      <c r="C457" s="200">
        <f>C436</f>
        <v>35533377</v>
      </c>
      <c r="D457" s="137">
        <v>2842.6701599999997</v>
      </c>
      <c r="E457" s="137">
        <f>D394</f>
        <v>2842.67</v>
      </c>
      <c r="F457" s="264">
        <f aca="true" t="shared" si="44" ref="F457:F471">E457/D457</f>
        <v>0.9999999437148911</v>
      </c>
      <c r="G457" s="30"/>
      <c r="J457" s="220">
        <f>J436*4.35/100000</f>
        <v>1117.6542</v>
      </c>
      <c r="K457" s="220">
        <f>K436*6.51/100000</f>
        <v>1088.414712</v>
      </c>
      <c r="L457" s="220">
        <f>J457+K457</f>
        <v>2206.0689119999997</v>
      </c>
    </row>
    <row r="458" spans="1:12" ht="12.75" customHeight="1">
      <c r="A458" s="172">
        <v>2</v>
      </c>
      <c r="B458" s="274" t="s">
        <v>157</v>
      </c>
      <c r="C458" s="200">
        <f aca="true" t="shared" si="45" ref="C458:C470">C437</f>
        <v>28865518</v>
      </c>
      <c r="D458" s="137">
        <v>2309.24144</v>
      </c>
      <c r="E458" s="137">
        <f aca="true" t="shared" si="46" ref="E458:E470">D395</f>
        <v>2309.25</v>
      </c>
      <c r="F458" s="264">
        <f t="shared" si="44"/>
        <v>1.000003706844963</v>
      </c>
      <c r="G458" s="30"/>
      <c r="J458" s="220">
        <f aca="true" t="shared" si="47" ref="J458:J470">J437*4.35/100000</f>
        <v>951.7190999999998</v>
      </c>
      <c r="K458" s="220">
        <f aca="true" t="shared" si="48" ref="K458:K470">K437*6.51/100000</f>
        <v>1035.251448</v>
      </c>
      <c r="L458" s="220">
        <f aca="true" t="shared" si="49" ref="L458:L470">J458+K458</f>
        <v>1986.9705479999998</v>
      </c>
    </row>
    <row r="459" spans="1:12" ht="12.75" customHeight="1">
      <c r="A459" s="172">
        <v>3</v>
      </c>
      <c r="B459" s="274" t="s">
        <v>158</v>
      </c>
      <c r="C459" s="200">
        <f t="shared" si="45"/>
        <v>9532184</v>
      </c>
      <c r="D459" s="137">
        <v>762.5747200000001</v>
      </c>
      <c r="E459" s="137">
        <f t="shared" si="46"/>
        <v>762.5699999999999</v>
      </c>
      <c r="F459" s="264">
        <f t="shared" si="44"/>
        <v>0.9999938104426014</v>
      </c>
      <c r="G459" s="30"/>
      <c r="J459" s="220">
        <f t="shared" si="47"/>
        <v>276.89489999999995</v>
      </c>
      <c r="K459" s="220">
        <f t="shared" si="48"/>
        <v>331.98396</v>
      </c>
      <c r="L459" s="220">
        <f t="shared" si="49"/>
        <v>608.87886</v>
      </c>
    </row>
    <row r="460" spans="1:12" ht="12.75" customHeight="1">
      <c r="A460" s="172">
        <v>4</v>
      </c>
      <c r="B460" s="274" t="s">
        <v>159</v>
      </c>
      <c r="C460" s="200">
        <f t="shared" si="45"/>
        <v>21532303</v>
      </c>
      <c r="D460" s="137">
        <v>1722.58424</v>
      </c>
      <c r="E460" s="137">
        <f t="shared" si="46"/>
        <v>1722.5700000000002</v>
      </c>
      <c r="F460" s="264">
        <f t="shared" si="44"/>
        <v>0.9999917333505851</v>
      </c>
      <c r="G460" s="30"/>
      <c r="J460" s="220">
        <f t="shared" si="47"/>
        <v>657.285</v>
      </c>
      <c r="K460" s="220">
        <f t="shared" si="48"/>
        <v>783.48501</v>
      </c>
      <c r="L460" s="220">
        <f t="shared" si="49"/>
        <v>1440.77001</v>
      </c>
    </row>
    <row r="461" spans="1:12" ht="12.75" customHeight="1">
      <c r="A461" s="172">
        <v>5</v>
      </c>
      <c r="B461" s="274" t="s">
        <v>160</v>
      </c>
      <c r="C461" s="200">
        <f t="shared" si="45"/>
        <v>19376231</v>
      </c>
      <c r="D461" s="137">
        <v>1550.09848</v>
      </c>
      <c r="E461" s="137">
        <f t="shared" si="46"/>
        <v>1550.1000000000001</v>
      </c>
      <c r="F461" s="264">
        <f t="shared" si="44"/>
        <v>1.0000009805828596</v>
      </c>
      <c r="G461" s="30"/>
      <c r="J461" s="220">
        <f t="shared" si="47"/>
        <v>584.6487</v>
      </c>
      <c r="K461" s="220">
        <f t="shared" si="48"/>
        <v>644.819406</v>
      </c>
      <c r="L461" s="220">
        <f t="shared" si="49"/>
        <v>1229.4681059999998</v>
      </c>
    </row>
    <row r="462" spans="1:12" ht="12.75" customHeight="1">
      <c r="A462" s="172">
        <v>6</v>
      </c>
      <c r="B462" s="274" t="s">
        <v>161</v>
      </c>
      <c r="C462" s="200">
        <f t="shared" si="45"/>
        <v>13393638</v>
      </c>
      <c r="D462" s="137">
        <v>1071.4910399999999</v>
      </c>
      <c r="E462" s="137">
        <f t="shared" si="46"/>
        <v>1071.49</v>
      </c>
      <c r="F462" s="264">
        <f t="shared" si="44"/>
        <v>0.9999990293899239</v>
      </c>
      <c r="G462" s="30"/>
      <c r="J462" s="220">
        <f t="shared" si="47"/>
        <v>389.1336</v>
      </c>
      <c r="K462" s="220">
        <f t="shared" si="48"/>
        <v>413.519106</v>
      </c>
      <c r="L462" s="220">
        <f t="shared" si="49"/>
        <v>802.6527060000001</v>
      </c>
    </row>
    <row r="463" spans="1:12" ht="12.75" customHeight="1">
      <c r="A463" s="172">
        <v>7</v>
      </c>
      <c r="B463" s="274" t="s">
        <v>162</v>
      </c>
      <c r="C463" s="200">
        <f t="shared" si="45"/>
        <v>30736877</v>
      </c>
      <c r="D463" s="137">
        <v>2458.95016</v>
      </c>
      <c r="E463" s="137">
        <f t="shared" si="46"/>
        <v>2458.94</v>
      </c>
      <c r="F463" s="264">
        <f t="shared" si="44"/>
        <v>0.9999958681553758</v>
      </c>
      <c r="G463" s="30"/>
      <c r="J463" s="220">
        <f t="shared" si="47"/>
        <v>948.5696999999999</v>
      </c>
      <c r="K463" s="220">
        <f t="shared" si="48"/>
        <v>931.2450839999999</v>
      </c>
      <c r="L463" s="220">
        <f t="shared" si="49"/>
        <v>1879.8147839999997</v>
      </c>
    </row>
    <row r="464" spans="1:12" ht="12.75" customHeight="1">
      <c r="A464" s="172">
        <v>8</v>
      </c>
      <c r="B464" s="274" t="s">
        <v>163</v>
      </c>
      <c r="C464" s="200">
        <f t="shared" si="45"/>
        <v>37444556</v>
      </c>
      <c r="D464" s="137">
        <v>2995.56448</v>
      </c>
      <c r="E464" s="137">
        <f t="shared" si="46"/>
        <v>2995.5599999999995</v>
      </c>
      <c r="F464" s="264">
        <f t="shared" si="44"/>
        <v>0.999998504455494</v>
      </c>
      <c r="G464" s="30"/>
      <c r="J464" s="220">
        <f t="shared" si="47"/>
        <v>1191.2735999999998</v>
      </c>
      <c r="K464" s="220">
        <f t="shared" si="48"/>
        <v>1086.094548</v>
      </c>
      <c r="L464" s="220">
        <f t="shared" si="49"/>
        <v>2277.3681479999996</v>
      </c>
    </row>
    <row r="465" spans="1:12" ht="12.75" customHeight="1">
      <c r="A465" s="172">
        <v>9</v>
      </c>
      <c r="B465" s="274" t="s">
        <v>164</v>
      </c>
      <c r="C465" s="200">
        <f t="shared" si="45"/>
        <v>45544849</v>
      </c>
      <c r="D465" s="137">
        <v>3643.58792</v>
      </c>
      <c r="E465" s="137">
        <f t="shared" si="46"/>
        <v>3643.5899999999997</v>
      </c>
      <c r="F465" s="264">
        <f t="shared" si="44"/>
        <v>1.0000005708658732</v>
      </c>
      <c r="G465" s="30"/>
      <c r="J465" s="220">
        <f t="shared" si="47"/>
        <v>1379.8635</v>
      </c>
      <c r="K465" s="220">
        <f t="shared" si="48"/>
        <v>1317.495102</v>
      </c>
      <c r="L465" s="220">
        <f t="shared" si="49"/>
        <v>2697.3586020000002</v>
      </c>
    </row>
    <row r="466" spans="1:12" ht="12.75" customHeight="1">
      <c r="A466" s="172">
        <v>10</v>
      </c>
      <c r="B466" s="274" t="s">
        <v>165</v>
      </c>
      <c r="C466" s="200">
        <f t="shared" si="45"/>
        <v>100534821</v>
      </c>
      <c r="D466" s="137">
        <v>8042.785679999999</v>
      </c>
      <c r="E466" s="137">
        <f t="shared" si="46"/>
        <v>8042.79</v>
      </c>
      <c r="F466" s="264">
        <f t="shared" si="44"/>
        <v>1.0000005371273304</v>
      </c>
      <c r="G466" s="30"/>
      <c r="J466" s="220">
        <f t="shared" si="47"/>
        <v>2963.1765</v>
      </c>
      <c r="K466" s="220">
        <f t="shared" si="48"/>
        <v>2768.485566</v>
      </c>
      <c r="L466" s="220">
        <f t="shared" si="49"/>
        <v>5731.662066</v>
      </c>
    </row>
    <row r="467" spans="1:12" ht="12.75" customHeight="1">
      <c r="A467" s="172">
        <v>11</v>
      </c>
      <c r="B467" s="274" t="s">
        <v>166</v>
      </c>
      <c r="C467" s="200">
        <f t="shared" si="45"/>
        <v>52781410</v>
      </c>
      <c r="D467" s="137">
        <v>4222.5128</v>
      </c>
      <c r="E467" s="137">
        <f t="shared" si="46"/>
        <v>4222.51</v>
      </c>
      <c r="F467" s="264">
        <f t="shared" si="44"/>
        <v>0.9999993368877413</v>
      </c>
      <c r="G467" s="30"/>
      <c r="J467" s="220">
        <f t="shared" si="47"/>
        <v>1416.5775</v>
      </c>
      <c r="K467" s="220">
        <f t="shared" si="48"/>
        <v>1512.33159</v>
      </c>
      <c r="L467" s="220">
        <f t="shared" si="49"/>
        <v>2928.90909</v>
      </c>
    </row>
    <row r="468" spans="1:12" ht="12.75" customHeight="1">
      <c r="A468" s="172">
        <v>12</v>
      </c>
      <c r="B468" s="274" t="s">
        <v>167</v>
      </c>
      <c r="C468" s="200">
        <f t="shared" si="45"/>
        <v>15460658</v>
      </c>
      <c r="D468" s="137">
        <v>1236.85264</v>
      </c>
      <c r="E468" s="137">
        <f t="shared" si="46"/>
        <v>1236.85</v>
      </c>
      <c r="F468" s="264">
        <f t="shared" si="44"/>
        <v>0.9999978655500948</v>
      </c>
      <c r="G468" s="30"/>
      <c r="J468" s="220">
        <f t="shared" si="47"/>
        <v>456.6977999999999</v>
      </c>
      <c r="K468" s="220">
        <f t="shared" si="48"/>
        <v>466.76830199999995</v>
      </c>
      <c r="L468" s="220">
        <f t="shared" si="49"/>
        <v>923.4661019999999</v>
      </c>
    </row>
    <row r="469" spans="1:12" ht="12.75" customHeight="1">
      <c r="A469" s="172">
        <v>13</v>
      </c>
      <c r="B469" s="274" t="s">
        <v>168</v>
      </c>
      <c r="C469" s="200">
        <f t="shared" si="45"/>
        <v>42000507</v>
      </c>
      <c r="D469" s="137">
        <v>3360.0405600000004</v>
      </c>
      <c r="E469" s="137">
        <f t="shared" si="46"/>
        <v>3360.0600000000004</v>
      </c>
      <c r="F469" s="264">
        <f t="shared" si="44"/>
        <v>1.0000057856444446</v>
      </c>
      <c r="G469" s="30"/>
      <c r="J469" s="220">
        <f t="shared" si="47"/>
        <v>1043.3648999999998</v>
      </c>
      <c r="K469" s="220">
        <f t="shared" si="48"/>
        <v>1134.001638</v>
      </c>
      <c r="L469" s="220">
        <f t="shared" si="49"/>
        <v>2177.3665379999998</v>
      </c>
    </row>
    <row r="470" spans="1:12" ht="12.75" customHeight="1">
      <c r="A470" s="172">
        <v>14</v>
      </c>
      <c r="B470" s="274" t="s">
        <v>169</v>
      </c>
      <c r="C470" s="200">
        <f t="shared" si="45"/>
        <v>22851250</v>
      </c>
      <c r="D470" s="137">
        <v>1828.1</v>
      </c>
      <c r="E470" s="137">
        <f t="shared" si="46"/>
        <v>1828.1</v>
      </c>
      <c r="F470" s="264">
        <f t="shared" si="44"/>
        <v>1</v>
      </c>
      <c r="G470" s="30"/>
      <c r="J470" s="220">
        <f t="shared" si="47"/>
        <v>640.3548</v>
      </c>
      <c r="K470" s="220">
        <f t="shared" si="48"/>
        <v>650.276088</v>
      </c>
      <c r="L470" s="220">
        <f t="shared" si="49"/>
        <v>1290.630888</v>
      </c>
    </row>
    <row r="471" spans="1:7" ht="12.75" customHeight="1">
      <c r="A471" s="202"/>
      <c r="B471" s="203" t="s">
        <v>27</v>
      </c>
      <c r="C471" s="276">
        <f>SUM(C457:C470)</f>
        <v>475588179</v>
      </c>
      <c r="D471" s="138">
        <f>SUM(D457:D470)</f>
        <v>38047.05432</v>
      </c>
      <c r="E471" s="138">
        <f>SUM(E457:E470)</f>
        <v>38047.049999999996</v>
      </c>
      <c r="F471" s="216">
        <f t="shared" si="44"/>
        <v>0.9999998864563872</v>
      </c>
      <c r="G471" s="30"/>
    </row>
    <row r="472" spans="1:8" ht="13.5" customHeight="1">
      <c r="A472" s="70"/>
      <c r="B472" s="71"/>
      <c r="C472" s="72"/>
      <c r="D472" s="72"/>
      <c r="E472" s="73"/>
      <c r="F472" s="74"/>
      <c r="G472" s="75"/>
      <c r="H472" s="9" t="s">
        <v>12</v>
      </c>
    </row>
    <row r="473" spans="1:7" ht="13.5" customHeight="1">
      <c r="A473" s="46" t="s">
        <v>70</v>
      </c>
      <c r="B473" s="97"/>
      <c r="C473" s="97"/>
      <c r="D473" s="98"/>
      <c r="E473" s="98"/>
      <c r="F473" s="98"/>
      <c r="G473" s="98"/>
    </row>
    <row r="474" spans="1:7" ht="13.5" customHeight="1">
      <c r="A474" s="97"/>
      <c r="B474" s="97"/>
      <c r="C474" s="97"/>
      <c r="D474" s="98"/>
      <c r="E474" s="98"/>
      <c r="F474" s="98"/>
      <c r="G474" s="98"/>
    </row>
    <row r="475" spans="1:7" ht="13.5" customHeight="1">
      <c r="A475" s="46" t="s">
        <v>145</v>
      </c>
      <c r="B475" s="97"/>
      <c r="C475" s="97"/>
      <c r="D475" s="98"/>
      <c r="E475" s="98"/>
      <c r="F475" s="98"/>
      <c r="G475" s="98"/>
    </row>
    <row r="476" spans="1:7" ht="13.5" customHeight="1">
      <c r="A476" s="46" t="s">
        <v>214</v>
      </c>
      <c r="B476" s="97"/>
      <c r="C476" s="97"/>
      <c r="D476" s="98"/>
      <c r="E476" s="98"/>
      <c r="F476" s="98"/>
      <c r="G476" s="98"/>
    </row>
    <row r="477" spans="1:8" ht="36.75" customHeight="1">
      <c r="A477" s="86" t="s">
        <v>37</v>
      </c>
      <c r="B477" s="86" t="s">
        <v>38</v>
      </c>
      <c r="C477" s="86" t="s">
        <v>144</v>
      </c>
      <c r="D477" s="86" t="s">
        <v>112</v>
      </c>
      <c r="E477" s="86" t="s">
        <v>114</v>
      </c>
      <c r="F477" s="164"/>
      <c r="G477" s="100"/>
      <c r="H477" s="9" t="s">
        <v>12</v>
      </c>
    </row>
    <row r="478" spans="1:7" ht="14.25">
      <c r="A478" s="99">
        <v>1</v>
      </c>
      <c r="B478" s="99">
        <v>2</v>
      </c>
      <c r="C478" s="99">
        <v>3</v>
      </c>
      <c r="D478" s="99">
        <v>4</v>
      </c>
      <c r="E478" s="99" t="s">
        <v>113</v>
      </c>
      <c r="F478" s="162"/>
      <c r="G478" s="162"/>
    </row>
    <row r="479" spans="1:7" ht="12.75" customHeight="1">
      <c r="A479" s="17">
        <v>1</v>
      </c>
      <c r="B479" s="235" t="s">
        <v>156</v>
      </c>
      <c r="C479" s="268">
        <v>1312</v>
      </c>
      <c r="D479" s="268">
        <v>1031</v>
      </c>
      <c r="E479" s="268">
        <f>D479-C479</f>
        <v>-281</v>
      </c>
      <c r="F479" s="165"/>
      <c r="G479" s="41"/>
    </row>
    <row r="480" spans="1:7" ht="12.75" customHeight="1">
      <c r="A480" s="17">
        <v>2</v>
      </c>
      <c r="B480" s="235" t="s">
        <v>157</v>
      </c>
      <c r="C480" s="268">
        <v>1192</v>
      </c>
      <c r="D480" s="268">
        <v>938</v>
      </c>
      <c r="E480" s="268">
        <f aca="true" t="shared" si="50" ref="E480:E493">D480-C480</f>
        <v>-254</v>
      </c>
      <c r="F480" s="165"/>
      <c r="G480" s="41"/>
    </row>
    <row r="481" spans="1:7" ht="12.75" customHeight="1">
      <c r="A481" s="17">
        <v>3</v>
      </c>
      <c r="B481" s="235" t="s">
        <v>158</v>
      </c>
      <c r="C481" s="268">
        <v>851</v>
      </c>
      <c r="D481" s="268">
        <v>681</v>
      </c>
      <c r="E481" s="268">
        <f t="shared" si="50"/>
        <v>-170</v>
      </c>
      <c r="F481" s="165"/>
      <c r="G481" s="41"/>
    </row>
    <row r="482" spans="1:7" ht="12.75" customHeight="1">
      <c r="A482" s="17">
        <v>4</v>
      </c>
      <c r="B482" s="235" t="s">
        <v>159</v>
      </c>
      <c r="C482" s="268">
        <v>1020</v>
      </c>
      <c r="D482" s="268">
        <v>770</v>
      </c>
      <c r="E482" s="268">
        <f t="shared" si="50"/>
        <v>-250</v>
      </c>
      <c r="F482" s="165"/>
      <c r="G482" s="41"/>
    </row>
    <row r="483" spans="1:7" ht="12.75" customHeight="1">
      <c r="A483" s="17">
        <v>5</v>
      </c>
      <c r="B483" s="235" t="s">
        <v>160</v>
      </c>
      <c r="C483" s="268">
        <v>1140</v>
      </c>
      <c r="D483" s="268">
        <v>914</v>
      </c>
      <c r="E483" s="268">
        <f t="shared" si="50"/>
        <v>-226</v>
      </c>
      <c r="F483" s="165"/>
      <c r="G483" s="41"/>
    </row>
    <row r="484" spans="1:7" ht="12.75" customHeight="1">
      <c r="A484" s="17">
        <v>6</v>
      </c>
      <c r="B484" s="235" t="s">
        <v>161</v>
      </c>
      <c r="C484" s="268">
        <v>727</v>
      </c>
      <c r="D484" s="268">
        <v>563</v>
      </c>
      <c r="E484" s="268">
        <f t="shared" si="50"/>
        <v>-164</v>
      </c>
      <c r="F484" s="165"/>
      <c r="G484" s="41"/>
    </row>
    <row r="485" spans="1:7" ht="12.75" customHeight="1">
      <c r="A485" s="17">
        <v>7</v>
      </c>
      <c r="B485" s="235" t="s">
        <v>162</v>
      </c>
      <c r="C485" s="268">
        <v>1311</v>
      </c>
      <c r="D485" s="268">
        <v>1037</v>
      </c>
      <c r="E485" s="268">
        <f t="shared" si="50"/>
        <v>-274</v>
      </c>
      <c r="F485" s="165"/>
      <c r="G485" s="41"/>
    </row>
    <row r="486" spans="1:7" ht="12.75" customHeight="1">
      <c r="A486" s="17">
        <v>8</v>
      </c>
      <c r="B486" s="235" t="s">
        <v>163</v>
      </c>
      <c r="C486" s="268">
        <v>1368</v>
      </c>
      <c r="D486" s="268">
        <v>1066</v>
      </c>
      <c r="E486" s="268">
        <f t="shared" si="50"/>
        <v>-302</v>
      </c>
      <c r="F486" s="165"/>
      <c r="G486" s="41"/>
    </row>
    <row r="487" spans="1:7" ht="12.75" customHeight="1">
      <c r="A487" s="17">
        <v>9</v>
      </c>
      <c r="B487" s="235" t="s">
        <v>164</v>
      </c>
      <c r="C487" s="268">
        <v>1504</v>
      </c>
      <c r="D487" s="268">
        <v>1107</v>
      </c>
      <c r="E487" s="268">
        <f t="shared" si="50"/>
        <v>-397</v>
      </c>
      <c r="F487" s="165"/>
      <c r="G487" s="41"/>
    </row>
    <row r="488" spans="1:7" ht="12.75" customHeight="1">
      <c r="A488" s="17">
        <v>10</v>
      </c>
      <c r="B488" s="235" t="s">
        <v>165</v>
      </c>
      <c r="C488" s="268">
        <v>2354</v>
      </c>
      <c r="D488" s="268">
        <v>1821</v>
      </c>
      <c r="E488" s="268">
        <f t="shared" si="50"/>
        <v>-533</v>
      </c>
      <c r="F488" s="165"/>
      <c r="G488" s="41"/>
    </row>
    <row r="489" spans="1:7" ht="12.75" customHeight="1">
      <c r="A489" s="17">
        <v>11</v>
      </c>
      <c r="B489" s="235" t="s">
        <v>166</v>
      </c>
      <c r="C489" s="268">
        <v>1774</v>
      </c>
      <c r="D489" s="268">
        <v>1420</v>
      </c>
      <c r="E489" s="268">
        <f t="shared" si="50"/>
        <v>-354</v>
      </c>
      <c r="F489" s="165"/>
      <c r="G489" s="41"/>
    </row>
    <row r="490" spans="1:7" ht="12.75" customHeight="1">
      <c r="A490" s="17">
        <v>12</v>
      </c>
      <c r="B490" s="235" t="s">
        <v>167</v>
      </c>
      <c r="C490" s="268">
        <v>541</v>
      </c>
      <c r="D490" s="268">
        <v>378</v>
      </c>
      <c r="E490" s="268">
        <f t="shared" si="50"/>
        <v>-163</v>
      </c>
      <c r="F490" s="165"/>
      <c r="G490" s="41"/>
    </row>
    <row r="491" spans="1:7" ht="12.75" customHeight="1">
      <c r="A491" s="17">
        <v>13</v>
      </c>
      <c r="B491" s="235" t="s">
        <v>168</v>
      </c>
      <c r="C491" s="268">
        <v>1709</v>
      </c>
      <c r="D491" s="268">
        <v>1388</v>
      </c>
      <c r="E491" s="268">
        <f t="shared" si="50"/>
        <v>-321</v>
      </c>
      <c r="F491" s="165"/>
      <c r="G491" s="41"/>
    </row>
    <row r="492" spans="1:7" ht="12.75" customHeight="1">
      <c r="A492" s="17">
        <v>14</v>
      </c>
      <c r="B492" s="235" t="s">
        <v>169</v>
      </c>
      <c r="C492" s="268">
        <v>870</v>
      </c>
      <c r="D492" s="268">
        <v>652</v>
      </c>
      <c r="E492" s="268">
        <f t="shared" si="50"/>
        <v>-218</v>
      </c>
      <c r="F492" s="165"/>
      <c r="G492" s="41"/>
    </row>
    <row r="493" spans="1:8" ht="15" customHeight="1">
      <c r="A493" s="33"/>
      <c r="B493" s="1" t="s">
        <v>27</v>
      </c>
      <c r="C493" s="163">
        <f>SUM(C479:C492)</f>
        <v>17673</v>
      </c>
      <c r="D493" s="163">
        <f>SUM(D479:D492)</f>
        <v>13766</v>
      </c>
      <c r="E493" s="163">
        <f t="shared" si="50"/>
        <v>-3907</v>
      </c>
      <c r="F493" s="166"/>
      <c r="G493" s="37"/>
      <c r="H493" s="30">
        <f>D493/C493</f>
        <v>0.7789283087195157</v>
      </c>
    </row>
    <row r="494" spans="1:7" ht="15" customHeight="1">
      <c r="A494" s="39"/>
      <c r="B494" s="2"/>
      <c r="C494" s="160"/>
      <c r="D494" s="161"/>
      <c r="E494" s="161"/>
      <c r="F494" s="161"/>
      <c r="G494" s="37"/>
    </row>
    <row r="495" spans="1:7" ht="15" customHeight="1">
      <c r="A495" s="39"/>
      <c r="B495" s="2"/>
      <c r="C495" s="160"/>
      <c r="D495" s="161"/>
      <c r="E495" s="161"/>
      <c r="F495" s="161"/>
      <c r="G495" s="37"/>
    </row>
    <row r="496" spans="1:7" ht="13.5" customHeight="1">
      <c r="A496" s="46" t="s">
        <v>71</v>
      </c>
      <c r="B496" s="97"/>
      <c r="C496" s="97"/>
      <c r="D496" s="98"/>
      <c r="E496" s="98"/>
      <c r="F496" s="98"/>
      <c r="G496" s="98"/>
    </row>
    <row r="497" spans="1:7" ht="13.5" customHeight="1">
      <c r="A497" s="46" t="s">
        <v>215</v>
      </c>
      <c r="B497" s="97"/>
      <c r="C497" s="97"/>
      <c r="D497" s="98"/>
      <c r="E497" s="98"/>
      <c r="F497" s="98"/>
      <c r="G497" s="98"/>
    </row>
    <row r="498" spans="1:7" ht="42" customHeight="1">
      <c r="A498" s="15" t="s">
        <v>37</v>
      </c>
      <c r="B498" s="15" t="s">
        <v>38</v>
      </c>
      <c r="C498" s="15" t="s">
        <v>146</v>
      </c>
      <c r="D498" s="15" t="s">
        <v>216</v>
      </c>
      <c r="E498" s="15" t="s">
        <v>72</v>
      </c>
      <c r="F498" s="15" t="s">
        <v>73</v>
      </c>
      <c r="G498" s="15" t="s">
        <v>74</v>
      </c>
    </row>
    <row r="499" spans="1:7" ht="14.25">
      <c r="A499" s="99">
        <v>1</v>
      </c>
      <c r="B499" s="99">
        <v>2</v>
      </c>
      <c r="C499" s="99">
        <v>3</v>
      </c>
      <c r="D499" s="99">
        <v>4</v>
      </c>
      <c r="E499" s="99">
        <v>5</v>
      </c>
      <c r="F499" s="99">
        <v>6</v>
      </c>
      <c r="G499" s="99">
        <v>7</v>
      </c>
    </row>
    <row r="500" spans="1:8" ht="12.75" customHeight="1">
      <c r="A500" s="172">
        <v>1</v>
      </c>
      <c r="B500" s="235" t="s">
        <v>156</v>
      </c>
      <c r="C500" s="208">
        <v>1312</v>
      </c>
      <c r="D500" s="208">
        <v>13.68</v>
      </c>
      <c r="E500" s="208">
        <v>994.4</v>
      </c>
      <c r="F500" s="208">
        <f>D500+E500</f>
        <v>1008.0799999999999</v>
      </c>
      <c r="G500" s="182">
        <f>F500/C500</f>
        <v>0.7683536585365853</v>
      </c>
      <c r="H500" s="174"/>
    </row>
    <row r="501" spans="1:8" ht="12.75" customHeight="1">
      <c r="A501" s="172">
        <v>2</v>
      </c>
      <c r="B501" s="235" t="s">
        <v>157</v>
      </c>
      <c r="C501" s="208">
        <v>1192</v>
      </c>
      <c r="D501" s="208">
        <v>12.06</v>
      </c>
      <c r="E501" s="208">
        <v>918.21</v>
      </c>
      <c r="F501" s="208">
        <f aca="true" t="shared" si="51" ref="F501:F513">D501+E501</f>
        <v>930.27</v>
      </c>
      <c r="G501" s="182">
        <f aca="true" t="shared" si="52" ref="G501:G513">F501/C501</f>
        <v>0.7804278523489933</v>
      </c>
      <c r="H501" s="174"/>
    </row>
    <row r="502" spans="1:8" ht="12.75" customHeight="1">
      <c r="A502" s="172">
        <v>3</v>
      </c>
      <c r="B502" s="235" t="s">
        <v>158</v>
      </c>
      <c r="C502" s="208">
        <v>851</v>
      </c>
      <c r="D502" s="208">
        <v>7.02</v>
      </c>
      <c r="E502" s="208">
        <v>687.26</v>
      </c>
      <c r="F502" s="208">
        <f t="shared" si="51"/>
        <v>694.28</v>
      </c>
      <c r="G502" s="182">
        <f t="shared" si="52"/>
        <v>0.8158401880141011</v>
      </c>
      <c r="H502" s="174"/>
    </row>
    <row r="503" spans="1:8" ht="12.75" customHeight="1">
      <c r="A503" s="172">
        <v>4</v>
      </c>
      <c r="B503" s="235" t="s">
        <v>159</v>
      </c>
      <c r="C503" s="208">
        <v>1020</v>
      </c>
      <c r="D503" s="208">
        <v>11.4</v>
      </c>
      <c r="E503" s="208">
        <v>738.9199999999998</v>
      </c>
      <c r="F503" s="208">
        <f t="shared" si="51"/>
        <v>750.3199999999998</v>
      </c>
      <c r="G503" s="182">
        <f t="shared" si="52"/>
        <v>0.7356078431372547</v>
      </c>
      <c r="H503" s="174"/>
    </row>
    <row r="504" spans="1:8" ht="12.75" customHeight="1">
      <c r="A504" s="172">
        <v>5</v>
      </c>
      <c r="B504" s="235" t="s">
        <v>160</v>
      </c>
      <c r="C504" s="208">
        <v>1140</v>
      </c>
      <c r="D504" s="208">
        <v>10.8</v>
      </c>
      <c r="E504" s="208">
        <v>891.53</v>
      </c>
      <c r="F504" s="208">
        <f t="shared" si="51"/>
        <v>902.3299999999999</v>
      </c>
      <c r="G504" s="182">
        <f t="shared" si="52"/>
        <v>0.791517543859649</v>
      </c>
      <c r="H504" s="174"/>
    </row>
    <row r="505" spans="1:8" ht="12.75" customHeight="1">
      <c r="A505" s="172">
        <v>6</v>
      </c>
      <c r="B505" s="235" t="s">
        <v>161</v>
      </c>
      <c r="C505" s="208">
        <v>727</v>
      </c>
      <c r="D505" s="208">
        <v>7.98</v>
      </c>
      <c r="E505" s="208">
        <v>544.2</v>
      </c>
      <c r="F505" s="208">
        <f t="shared" si="51"/>
        <v>552.1800000000001</v>
      </c>
      <c r="G505" s="182">
        <f t="shared" si="52"/>
        <v>0.7595323246217333</v>
      </c>
      <c r="H505" s="174"/>
    </row>
    <row r="506" spans="1:8" ht="12.75" customHeight="1">
      <c r="A506" s="172">
        <v>7</v>
      </c>
      <c r="B506" s="235" t="s">
        <v>162</v>
      </c>
      <c r="C506" s="208">
        <v>1311</v>
      </c>
      <c r="D506" s="208">
        <v>13.92</v>
      </c>
      <c r="E506" s="208">
        <v>1019.4399999999999</v>
      </c>
      <c r="F506" s="208">
        <f t="shared" si="51"/>
        <v>1033.36</v>
      </c>
      <c r="G506" s="182">
        <f t="shared" si="52"/>
        <v>0.7882227307398931</v>
      </c>
      <c r="H506" s="174"/>
    </row>
    <row r="507" spans="1:8" ht="12.75" customHeight="1">
      <c r="A507" s="172">
        <v>8</v>
      </c>
      <c r="B507" s="235" t="s">
        <v>163</v>
      </c>
      <c r="C507" s="208">
        <v>1368</v>
      </c>
      <c r="D507" s="208">
        <v>16.68</v>
      </c>
      <c r="E507" s="208">
        <v>1021.3700000000001</v>
      </c>
      <c r="F507" s="208">
        <f t="shared" si="51"/>
        <v>1038.0500000000002</v>
      </c>
      <c r="G507" s="182">
        <f t="shared" si="52"/>
        <v>0.7588084795321639</v>
      </c>
      <c r="H507" s="174"/>
    </row>
    <row r="508" spans="1:8" ht="12.75" customHeight="1">
      <c r="A508" s="172">
        <v>9</v>
      </c>
      <c r="B508" s="235" t="s">
        <v>164</v>
      </c>
      <c r="C508" s="208">
        <v>1504</v>
      </c>
      <c r="D508" s="208">
        <v>20.759999999999998</v>
      </c>
      <c r="E508" s="208">
        <v>1067.71</v>
      </c>
      <c r="F508" s="208">
        <f t="shared" si="51"/>
        <v>1088.47</v>
      </c>
      <c r="G508" s="182">
        <f t="shared" si="52"/>
        <v>0.7237167553191489</v>
      </c>
      <c r="H508" s="174"/>
    </row>
    <row r="509" spans="1:8" ht="12.75" customHeight="1">
      <c r="A509" s="172">
        <v>10</v>
      </c>
      <c r="B509" s="235" t="s">
        <v>165</v>
      </c>
      <c r="C509" s="208">
        <v>2354</v>
      </c>
      <c r="D509" s="208">
        <v>28.74</v>
      </c>
      <c r="E509" s="208">
        <v>1812.94</v>
      </c>
      <c r="F509" s="208">
        <f t="shared" si="51"/>
        <v>1841.68</v>
      </c>
      <c r="G509" s="182">
        <f t="shared" si="52"/>
        <v>0.7823619371282923</v>
      </c>
      <c r="H509" s="174"/>
    </row>
    <row r="510" spans="1:8" ht="12.75" customHeight="1">
      <c r="A510" s="172">
        <v>11</v>
      </c>
      <c r="B510" s="235" t="s">
        <v>166</v>
      </c>
      <c r="C510" s="208">
        <v>1774</v>
      </c>
      <c r="D510" s="208">
        <v>18.18</v>
      </c>
      <c r="E510" s="208">
        <v>1358.36</v>
      </c>
      <c r="F510" s="208">
        <f t="shared" si="51"/>
        <v>1376.54</v>
      </c>
      <c r="G510" s="182">
        <f t="shared" si="52"/>
        <v>0.7759526493799324</v>
      </c>
      <c r="H510" s="174"/>
    </row>
    <row r="511" spans="1:8" ht="12.75" customHeight="1">
      <c r="A511" s="172">
        <v>12</v>
      </c>
      <c r="B511" s="235" t="s">
        <v>167</v>
      </c>
      <c r="C511" s="208">
        <v>541</v>
      </c>
      <c r="D511" s="208">
        <v>8.58</v>
      </c>
      <c r="E511" s="208">
        <v>372.43</v>
      </c>
      <c r="F511" s="208">
        <f t="shared" si="51"/>
        <v>381.01</v>
      </c>
      <c r="G511" s="182">
        <f t="shared" si="52"/>
        <v>0.7042698706099815</v>
      </c>
      <c r="H511" s="174"/>
    </row>
    <row r="512" spans="1:8" ht="12.75" customHeight="1">
      <c r="A512" s="172">
        <v>13</v>
      </c>
      <c r="B512" s="235" t="s">
        <v>168</v>
      </c>
      <c r="C512" s="208">
        <v>1709</v>
      </c>
      <c r="D512" s="208">
        <v>15.96</v>
      </c>
      <c r="E512" s="208">
        <v>1328.14</v>
      </c>
      <c r="F512" s="208">
        <f t="shared" si="51"/>
        <v>1344.1000000000001</v>
      </c>
      <c r="G512" s="182">
        <f t="shared" si="52"/>
        <v>0.7864833235810417</v>
      </c>
      <c r="H512" s="174"/>
    </row>
    <row r="513" spans="1:8" ht="12.75" customHeight="1">
      <c r="A513" s="172">
        <v>14</v>
      </c>
      <c r="B513" s="235" t="s">
        <v>169</v>
      </c>
      <c r="C513" s="208">
        <v>870</v>
      </c>
      <c r="D513" s="208">
        <v>11.28</v>
      </c>
      <c r="E513" s="208">
        <v>623.33</v>
      </c>
      <c r="F513" s="208">
        <f t="shared" si="51"/>
        <v>634.61</v>
      </c>
      <c r="G513" s="182">
        <f t="shared" si="52"/>
        <v>0.7294367816091955</v>
      </c>
      <c r="H513" s="174"/>
    </row>
    <row r="514" spans="1:7" ht="15" customHeight="1">
      <c r="A514" s="33"/>
      <c r="B514" s="1" t="s">
        <v>27</v>
      </c>
      <c r="C514" s="147">
        <f>SUM(C500:C513)</f>
        <v>17673</v>
      </c>
      <c r="D514" s="147">
        <f>SUM(D500:D513)</f>
        <v>197.04000000000005</v>
      </c>
      <c r="E514" s="147">
        <f>SUM(E500:E513)</f>
        <v>13378.24</v>
      </c>
      <c r="F514" s="147">
        <f>D514+E514</f>
        <v>13575.28</v>
      </c>
      <c r="G514" s="38">
        <f>F514/C514</f>
        <v>0.7681367057092741</v>
      </c>
    </row>
    <row r="515" spans="1:7" ht="13.5" customHeight="1">
      <c r="A515" s="70"/>
      <c r="B515" s="71"/>
      <c r="C515" s="259"/>
      <c r="D515" s="259"/>
      <c r="E515" s="260"/>
      <c r="F515" s="74"/>
      <c r="G515" s="75"/>
    </row>
    <row r="516" spans="1:7" ht="13.5" customHeight="1">
      <c r="A516" s="46" t="s">
        <v>75</v>
      </c>
      <c r="B516" s="97"/>
      <c r="C516" s="97"/>
      <c r="D516" s="97"/>
      <c r="E516" s="98"/>
      <c r="F516" s="98"/>
      <c r="G516" s="98"/>
    </row>
    <row r="517" spans="1:7" ht="13.5" customHeight="1">
      <c r="A517" s="46" t="s">
        <v>214</v>
      </c>
      <c r="B517" s="97"/>
      <c r="C517" s="97"/>
      <c r="D517" s="97"/>
      <c r="E517" s="98"/>
      <c r="F517" s="98"/>
      <c r="G517" s="98"/>
    </row>
    <row r="518" spans="1:7" ht="57">
      <c r="A518" s="15" t="s">
        <v>37</v>
      </c>
      <c r="B518" s="15" t="s">
        <v>38</v>
      </c>
      <c r="C518" s="15" t="s">
        <v>147</v>
      </c>
      <c r="D518" s="15" t="s">
        <v>76</v>
      </c>
      <c r="E518" s="15" t="s">
        <v>77</v>
      </c>
      <c r="F518" s="15" t="s">
        <v>78</v>
      </c>
      <c r="G518" s="100"/>
    </row>
    <row r="519" spans="1:7" ht="15">
      <c r="A519" s="99">
        <v>1</v>
      </c>
      <c r="B519" s="99">
        <v>2</v>
      </c>
      <c r="C519" s="99">
        <v>3</v>
      </c>
      <c r="D519" s="99">
        <v>4</v>
      </c>
      <c r="E519" s="99">
        <v>5</v>
      </c>
      <c r="F519" s="99">
        <v>6</v>
      </c>
      <c r="G519" s="100"/>
    </row>
    <row r="520" spans="1:7" ht="12.75" customHeight="1">
      <c r="A520" s="17">
        <v>1</v>
      </c>
      <c r="B520" s="235" t="s">
        <v>156</v>
      </c>
      <c r="C520" s="208">
        <f>C500</f>
        <v>1312</v>
      </c>
      <c r="D520" s="208">
        <f>F500</f>
        <v>1008.0799999999999</v>
      </c>
      <c r="E520" s="208">
        <v>991.22</v>
      </c>
      <c r="F520" s="269">
        <f>E520/C520</f>
        <v>0.7555030487804878</v>
      </c>
      <c r="G520" s="30"/>
    </row>
    <row r="521" spans="1:7" ht="12.75" customHeight="1">
      <c r="A521" s="17">
        <v>2</v>
      </c>
      <c r="B521" s="235" t="s">
        <v>157</v>
      </c>
      <c r="C521" s="208">
        <f aca="true" t="shared" si="53" ref="C521:C533">C501</f>
        <v>1192</v>
      </c>
      <c r="D521" s="208">
        <f aca="true" t="shared" si="54" ref="D521:D533">F501</f>
        <v>930.27</v>
      </c>
      <c r="E521" s="208">
        <v>915.03</v>
      </c>
      <c r="F521" s="269">
        <f aca="true" t="shared" si="55" ref="F521:F534">E521/C521</f>
        <v>0.7676426174496644</v>
      </c>
      <c r="G521" s="30"/>
    </row>
    <row r="522" spans="1:7" ht="12.75" customHeight="1">
      <c r="A522" s="17">
        <v>3</v>
      </c>
      <c r="B522" s="235" t="s">
        <v>158</v>
      </c>
      <c r="C522" s="208">
        <f t="shared" si="53"/>
        <v>851</v>
      </c>
      <c r="D522" s="208">
        <f t="shared" si="54"/>
        <v>694.28</v>
      </c>
      <c r="E522" s="208">
        <v>684.08</v>
      </c>
      <c r="F522" s="269">
        <f t="shared" si="55"/>
        <v>0.8038542890716804</v>
      </c>
      <c r="G522" s="30"/>
    </row>
    <row r="523" spans="1:7" ht="12.75" customHeight="1">
      <c r="A523" s="17">
        <v>4</v>
      </c>
      <c r="B523" s="235" t="s">
        <v>159</v>
      </c>
      <c r="C523" s="208">
        <f t="shared" si="53"/>
        <v>1020</v>
      </c>
      <c r="D523" s="208">
        <f t="shared" si="54"/>
        <v>750.3199999999998</v>
      </c>
      <c r="E523" s="208">
        <v>735.3199999999999</v>
      </c>
      <c r="F523" s="269">
        <f t="shared" si="55"/>
        <v>0.7209019607843137</v>
      </c>
      <c r="G523" s="30"/>
    </row>
    <row r="524" spans="1:7" ht="12.75" customHeight="1">
      <c r="A524" s="17">
        <v>5</v>
      </c>
      <c r="B524" s="235" t="s">
        <v>160</v>
      </c>
      <c r="C524" s="208">
        <f t="shared" si="53"/>
        <v>1140</v>
      </c>
      <c r="D524" s="208">
        <f t="shared" si="54"/>
        <v>902.3299999999999</v>
      </c>
      <c r="E524" s="208">
        <v>888.77</v>
      </c>
      <c r="F524" s="269">
        <f t="shared" si="55"/>
        <v>0.7796228070175438</v>
      </c>
      <c r="G524" s="30"/>
    </row>
    <row r="525" spans="1:7" ht="12.75" customHeight="1">
      <c r="A525" s="17">
        <v>6</v>
      </c>
      <c r="B525" s="235" t="s">
        <v>161</v>
      </c>
      <c r="C525" s="208">
        <f t="shared" si="53"/>
        <v>727</v>
      </c>
      <c r="D525" s="208">
        <f t="shared" si="54"/>
        <v>552.1800000000001</v>
      </c>
      <c r="E525" s="208">
        <v>542.34</v>
      </c>
      <c r="F525" s="269">
        <f t="shared" si="55"/>
        <v>0.7459972489683632</v>
      </c>
      <c r="G525" s="30"/>
    </row>
    <row r="526" spans="1:7" ht="12.75" customHeight="1">
      <c r="A526" s="17">
        <v>7</v>
      </c>
      <c r="B526" s="235" t="s">
        <v>162</v>
      </c>
      <c r="C526" s="208">
        <f t="shared" si="53"/>
        <v>1311</v>
      </c>
      <c r="D526" s="208">
        <f t="shared" si="54"/>
        <v>1033.36</v>
      </c>
      <c r="E526" s="208">
        <v>1016.9100000000001</v>
      </c>
      <c r="F526" s="269">
        <f t="shared" si="55"/>
        <v>0.775675057208238</v>
      </c>
      <c r="G526" s="30"/>
    </row>
    <row r="527" spans="1:7" ht="12.75" customHeight="1">
      <c r="A527" s="17">
        <v>8</v>
      </c>
      <c r="B527" s="235" t="s">
        <v>163</v>
      </c>
      <c r="C527" s="208">
        <f t="shared" si="53"/>
        <v>1368</v>
      </c>
      <c r="D527" s="208">
        <f t="shared" si="54"/>
        <v>1038.0500000000002</v>
      </c>
      <c r="E527" s="208">
        <v>1019.9300000000001</v>
      </c>
      <c r="F527" s="269">
        <f t="shared" si="55"/>
        <v>0.7455628654970761</v>
      </c>
      <c r="G527" s="30"/>
    </row>
    <row r="528" spans="1:7" ht="12.75" customHeight="1">
      <c r="A528" s="17">
        <v>9</v>
      </c>
      <c r="B528" s="235" t="s">
        <v>164</v>
      </c>
      <c r="C528" s="208">
        <f t="shared" si="53"/>
        <v>1504</v>
      </c>
      <c r="D528" s="208">
        <f t="shared" si="54"/>
        <v>1088.47</v>
      </c>
      <c r="E528" s="208">
        <v>1064.65</v>
      </c>
      <c r="F528" s="269">
        <f t="shared" si="55"/>
        <v>0.7078789893617022</v>
      </c>
      <c r="G528" s="30"/>
    </row>
    <row r="529" spans="1:7" ht="12.75" customHeight="1">
      <c r="A529" s="17">
        <v>10</v>
      </c>
      <c r="B529" s="235" t="s">
        <v>165</v>
      </c>
      <c r="C529" s="208">
        <f t="shared" si="53"/>
        <v>2354</v>
      </c>
      <c r="D529" s="208">
        <f t="shared" si="54"/>
        <v>1841.68</v>
      </c>
      <c r="E529" s="208">
        <v>1809.69</v>
      </c>
      <c r="F529" s="269">
        <f t="shared" si="55"/>
        <v>0.7687723024638913</v>
      </c>
      <c r="G529" s="30"/>
    </row>
    <row r="530" spans="1:7" ht="12.75" customHeight="1">
      <c r="A530" s="17">
        <v>11</v>
      </c>
      <c r="B530" s="235" t="s">
        <v>166</v>
      </c>
      <c r="C530" s="208">
        <f t="shared" si="53"/>
        <v>1774</v>
      </c>
      <c r="D530" s="208">
        <f t="shared" si="54"/>
        <v>1376.54</v>
      </c>
      <c r="E530" s="208">
        <v>1355.3</v>
      </c>
      <c r="F530" s="269">
        <f t="shared" si="55"/>
        <v>0.7639797068771138</v>
      </c>
      <c r="G530" s="30"/>
    </row>
    <row r="531" spans="1:7" ht="12.75" customHeight="1">
      <c r="A531" s="17">
        <v>12</v>
      </c>
      <c r="B531" s="235" t="s">
        <v>167</v>
      </c>
      <c r="C531" s="208">
        <f t="shared" si="53"/>
        <v>541</v>
      </c>
      <c r="D531" s="208">
        <f t="shared" si="54"/>
        <v>381.01</v>
      </c>
      <c r="E531" s="208">
        <v>371.23</v>
      </c>
      <c r="F531" s="269">
        <f t="shared" si="55"/>
        <v>0.686192236598891</v>
      </c>
      <c r="G531" s="30"/>
    </row>
    <row r="532" spans="1:7" ht="12.75" customHeight="1">
      <c r="A532" s="17">
        <v>13</v>
      </c>
      <c r="B532" s="235" t="s">
        <v>168</v>
      </c>
      <c r="C532" s="208">
        <f t="shared" si="53"/>
        <v>1709</v>
      </c>
      <c r="D532" s="208">
        <f t="shared" si="54"/>
        <v>1344.1000000000001</v>
      </c>
      <c r="E532" s="208">
        <v>1324.8400000000001</v>
      </c>
      <c r="F532" s="269">
        <f t="shared" si="55"/>
        <v>0.7752135751901698</v>
      </c>
      <c r="G532" s="30"/>
    </row>
    <row r="533" spans="1:7" ht="12.75" customHeight="1">
      <c r="A533" s="17">
        <v>14</v>
      </c>
      <c r="B533" s="235" t="s">
        <v>169</v>
      </c>
      <c r="C533" s="208">
        <f t="shared" si="53"/>
        <v>870</v>
      </c>
      <c r="D533" s="208">
        <f t="shared" si="54"/>
        <v>634.61</v>
      </c>
      <c r="E533" s="208">
        <v>621.53</v>
      </c>
      <c r="F533" s="269">
        <f t="shared" si="55"/>
        <v>0.7144022988505747</v>
      </c>
      <c r="G533" s="30"/>
    </row>
    <row r="534" spans="1:8" ht="14.25" customHeight="1">
      <c r="A534" s="33"/>
      <c r="B534" s="1" t="s">
        <v>27</v>
      </c>
      <c r="C534" s="147">
        <f>SUM(C520:C533)</f>
        <v>17673</v>
      </c>
      <c r="D534" s="147">
        <f>SUM(D520:D533)</f>
        <v>13575.280000000002</v>
      </c>
      <c r="E534" s="147">
        <f>SUM(E520:E533)</f>
        <v>13340.84</v>
      </c>
      <c r="F534" s="155">
        <f t="shared" si="55"/>
        <v>0.7548712725626662</v>
      </c>
      <c r="G534" s="30"/>
      <c r="H534" s="9" t="s">
        <v>12</v>
      </c>
    </row>
    <row r="535" spans="1:7" ht="13.5" customHeight="1">
      <c r="A535" s="101"/>
      <c r="B535" s="3"/>
      <c r="C535" s="270"/>
      <c r="D535" s="102"/>
      <c r="E535" s="103"/>
      <c r="F535" s="102"/>
      <c r="G535" s="120"/>
    </row>
    <row r="536" spans="1:7" ht="13.5" customHeight="1">
      <c r="A536" s="46" t="s">
        <v>79</v>
      </c>
      <c r="B536" s="97"/>
      <c r="C536" s="97"/>
      <c r="D536" s="97"/>
      <c r="E536" s="98"/>
      <c r="F536" s="98"/>
      <c r="G536" s="98"/>
    </row>
    <row r="537" spans="1:7" ht="13.5" customHeight="1">
      <c r="A537" s="46" t="s">
        <v>214</v>
      </c>
      <c r="B537" s="97"/>
      <c r="C537" s="97"/>
      <c r="D537" s="97"/>
      <c r="E537" s="98"/>
      <c r="F537" s="98"/>
      <c r="G537" s="98"/>
    </row>
    <row r="538" spans="1:7" ht="49.5" customHeight="1">
      <c r="A538" s="15" t="s">
        <v>37</v>
      </c>
      <c r="B538" s="15" t="s">
        <v>38</v>
      </c>
      <c r="C538" s="15" t="s">
        <v>147</v>
      </c>
      <c r="D538" s="15" t="s">
        <v>76</v>
      </c>
      <c r="E538" s="15" t="s">
        <v>241</v>
      </c>
      <c r="F538" s="15" t="s">
        <v>148</v>
      </c>
      <c r="G538" s="104"/>
    </row>
    <row r="539" spans="1:7" ht="14.25" customHeight="1">
      <c r="A539" s="99">
        <v>1</v>
      </c>
      <c r="B539" s="99">
        <v>2</v>
      </c>
      <c r="C539" s="99">
        <v>3</v>
      </c>
      <c r="D539" s="99">
        <v>4</v>
      </c>
      <c r="E539" s="99">
        <v>5</v>
      </c>
      <c r="F539" s="99">
        <v>6</v>
      </c>
      <c r="G539" s="104"/>
    </row>
    <row r="540" spans="1:7" ht="12.75" customHeight="1">
      <c r="A540" s="17">
        <v>1</v>
      </c>
      <c r="B540" s="235" t="s">
        <v>156</v>
      </c>
      <c r="C540" s="267">
        <f aca="true" t="shared" si="56" ref="C540:D553">C520</f>
        <v>1312</v>
      </c>
      <c r="D540" s="267">
        <f t="shared" si="56"/>
        <v>1008.0799999999999</v>
      </c>
      <c r="E540" s="267">
        <f>D540-E520</f>
        <v>16.8599999999999</v>
      </c>
      <c r="F540" s="154">
        <f>E540/C540</f>
        <v>0.012850609756097484</v>
      </c>
      <c r="G540" s="30"/>
    </row>
    <row r="541" spans="1:7" ht="12.75" customHeight="1">
      <c r="A541" s="17">
        <v>2</v>
      </c>
      <c r="B541" s="235" t="s">
        <v>157</v>
      </c>
      <c r="C541" s="267">
        <f t="shared" si="56"/>
        <v>1192</v>
      </c>
      <c r="D541" s="267">
        <f t="shared" si="56"/>
        <v>930.27</v>
      </c>
      <c r="E541" s="267">
        <f aca="true" t="shared" si="57" ref="E541:E553">D541-E521</f>
        <v>15.240000000000009</v>
      </c>
      <c r="F541" s="154">
        <f aca="true" t="shared" si="58" ref="F541:F553">E541/C541</f>
        <v>0.012785234899328866</v>
      </c>
      <c r="G541" s="30"/>
    </row>
    <row r="542" spans="1:7" ht="12.75" customHeight="1">
      <c r="A542" s="17">
        <v>3</v>
      </c>
      <c r="B542" s="235" t="s">
        <v>158</v>
      </c>
      <c r="C542" s="267">
        <f t="shared" si="56"/>
        <v>851</v>
      </c>
      <c r="D542" s="267">
        <f t="shared" si="56"/>
        <v>694.28</v>
      </c>
      <c r="E542" s="267">
        <f t="shared" si="57"/>
        <v>10.199999999999932</v>
      </c>
      <c r="F542" s="154">
        <f t="shared" si="58"/>
        <v>0.011985898942420602</v>
      </c>
      <c r="G542" s="30"/>
    </row>
    <row r="543" spans="1:7" ht="12.75" customHeight="1">
      <c r="A543" s="17">
        <v>4</v>
      </c>
      <c r="B543" s="235" t="s">
        <v>159</v>
      </c>
      <c r="C543" s="267">
        <f t="shared" si="56"/>
        <v>1020</v>
      </c>
      <c r="D543" s="267">
        <f t="shared" si="56"/>
        <v>750.3199999999998</v>
      </c>
      <c r="E543" s="267">
        <f t="shared" si="57"/>
        <v>14.999999999999886</v>
      </c>
      <c r="F543" s="154">
        <f t="shared" si="58"/>
        <v>0.014705882352941065</v>
      </c>
      <c r="G543" s="30"/>
    </row>
    <row r="544" spans="1:7" ht="12.75" customHeight="1">
      <c r="A544" s="17">
        <v>5</v>
      </c>
      <c r="B544" s="235" t="s">
        <v>160</v>
      </c>
      <c r="C544" s="267">
        <f t="shared" si="56"/>
        <v>1140</v>
      </c>
      <c r="D544" s="267">
        <f t="shared" si="56"/>
        <v>902.3299999999999</v>
      </c>
      <c r="E544" s="267">
        <f t="shared" si="57"/>
        <v>13.559999999999945</v>
      </c>
      <c r="F544" s="154">
        <f t="shared" si="58"/>
        <v>0.011894736842105215</v>
      </c>
      <c r="G544" s="30"/>
    </row>
    <row r="545" spans="1:7" ht="12.75" customHeight="1">
      <c r="A545" s="17">
        <v>6</v>
      </c>
      <c r="B545" s="235" t="s">
        <v>161</v>
      </c>
      <c r="C545" s="267">
        <f t="shared" si="56"/>
        <v>727</v>
      </c>
      <c r="D545" s="267">
        <f t="shared" si="56"/>
        <v>552.1800000000001</v>
      </c>
      <c r="E545" s="267">
        <f t="shared" si="57"/>
        <v>9.840000000000032</v>
      </c>
      <c r="F545" s="154">
        <f t="shared" si="58"/>
        <v>0.013535075653370058</v>
      </c>
      <c r="G545" s="30"/>
    </row>
    <row r="546" spans="1:7" ht="12.75" customHeight="1">
      <c r="A546" s="17">
        <v>7</v>
      </c>
      <c r="B546" s="235" t="s">
        <v>162</v>
      </c>
      <c r="C546" s="267">
        <f t="shared" si="56"/>
        <v>1311</v>
      </c>
      <c r="D546" s="267">
        <f t="shared" si="56"/>
        <v>1033.36</v>
      </c>
      <c r="E546" s="267">
        <f t="shared" si="57"/>
        <v>16.449999999999818</v>
      </c>
      <c r="F546" s="154">
        <f t="shared" si="58"/>
        <v>0.012547673531655087</v>
      </c>
      <c r="G546" s="30"/>
    </row>
    <row r="547" spans="1:7" ht="12.75" customHeight="1">
      <c r="A547" s="17">
        <v>8</v>
      </c>
      <c r="B547" s="235" t="s">
        <v>163</v>
      </c>
      <c r="C547" s="267">
        <f t="shared" si="56"/>
        <v>1368</v>
      </c>
      <c r="D547" s="267">
        <f t="shared" si="56"/>
        <v>1038.0500000000002</v>
      </c>
      <c r="E547" s="267">
        <f t="shared" si="57"/>
        <v>18.12000000000012</v>
      </c>
      <c r="F547" s="154">
        <f t="shared" si="58"/>
        <v>0.013245614035087805</v>
      </c>
      <c r="G547" s="30"/>
    </row>
    <row r="548" spans="1:7" ht="12.75" customHeight="1">
      <c r="A548" s="17">
        <v>9</v>
      </c>
      <c r="B548" s="235" t="s">
        <v>164</v>
      </c>
      <c r="C548" s="267">
        <f t="shared" si="56"/>
        <v>1504</v>
      </c>
      <c r="D548" s="267">
        <f t="shared" si="56"/>
        <v>1088.47</v>
      </c>
      <c r="E548" s="267">
        <f t="shared" si="57"/>
        <v>23.819999999999936</v>
      </c>
      <c r="F548" s="154">
        <f t="shared" si="58"/>
        <v>0.015837765957446768</v>
      </c>
      <c r="G548" s="30"/>
    </row>
    <row r="549" spans="1:7" ht="12.75" customHeight="1">
      <c r="A549" s="17">
        <v>10</v>
      </c>
      <c r="B549" s="235" t="s">
        <v>165</v>
      </c>
      <c r="C549" s="267">
        <f t="shared" si="56"/>
        <v>2354</v>
      </c>
      <c r="D549" s="267">
        <f t="shared" si="56"/>
        <v>1841.68</v>
      </c>
      <c r="E549" s="267">
        <f t="shared" si="57"/>
        <v>31.99000000000001</v>
      </c>
      <c r="F549" s="154">
        <f t="shared" si="58"/>
        <v>0.013589634664401024</v>
      </c>
      <c r="G549" s="30"/>
    </row>
    <row r="550" spans="1:7" ht="12.75" customHeight="1">
      <c r="A550" s="17">
        <v>11</v>
      </c>
      <c r="B550" s="235" t="s">
        <v>166</v>
      </c>
      <c r="C550" s="267">
        <f t="shared" si="56"/>
        <v>1774</v>
      </c>
      <c r="D550" s="267">
        <f t="shared" si="56"/>
        <v>1376.54</v>
      </c>
      <c r="E550" s="267">
        <f t="shared" si="57"/>
        <v>21.24000000000001</v>
      </c>
      <c r="F550" s="154">
        <f t="shared" si="58"/>
        <v>0.011972942502818494</v>
      </c>
      <c r="G550" s="30"/>
    </row>
    <row r="551" spans="1:7" ht="12.75" customHeight="1">
      <c r="A551" s="17">
        <v>12</v>
      </c>
      <c r="B551" s="235" t="s">
        <v>167</v>
      </c>
      <c r="C551" s="267">
        <f t="shared" si="56"/>
        <v>541</v>
      </c>
      <c r="D551" s="267">
        <f t="shared" si="56"/>
        <v>381.01</v>
      </c>
      <c r="E551" s="267">
        <f t="shared" si="57"/>
        <v>9.779999999999973</v>
      </c>
      <c r="F551" s="154">
        <f t="shared" si="58"/>
        <v>0.018077634011090523</v>
      </c>
      <c r="G551" s="30"/>
    </row>
    <row r="552" spans="1:7" ht="12.75" customHeight="1">
      <c r="A552" s="17">
        <v>13</v>
      </c>
      <c r="B552" s="235" t="s">
        <v>168</v>
      </c>
      <c r="C552" s="267">
        <f t="shared" si="56"/>
        <v>1709</v>
      </c>
      <c r="D552" s="267">
        <f t="shared" si="56"/>
        <v>1344.1000000000001</v>
      </c>
      <c r="E552" s="267">
        <f t="shared" si="57"/>
        <v>19.25999999999999</v>
      </c>
      <c r="F552" s="154">
        <f t="shared" si="58"/>
        <v>0.01126974839087185</v>
      </c>
      <c r="G552" s="30"/>
    </row>
    <row r="553" spans="1:7" ht="12.75" customHeight="1">
      <c r="A553" s="17">
        <v>14</v>
      </c>
      <c r="B553" s="235" t="s">
        <v>169</v>
      </c>
      <c r="C553" s="267">
        <f t="shared" si="56"/>
        <v>870</v>
      </c>
      <c r="D553" s="267">
        <f t="shared" si="56"/>
        <v>634.61</v>
      </c>
      <c r="E553" s="267">
        <f t="shared" si="57"/>
        <v>13.080000000000041</v>
      </c>
      <c r="F553" s="154">
        <f t="shared" si="58"/>
        <v>0.015034482758620737</v>
      </c>
      <c r="G553" s="30"/>
    </row>
    <row r="554" spans="1:7" ht="12.75" customHeight="1">
      <c r="A554" s="33"/>
      <c r="B554" s="1" t="s">
        <v>27</v>
      </c>
      <c r="C554" s="147">
        <f>SUM(C540:C553)</f>
        <v>17673</v>
      </c>
      <c r="D554" s="147">
        <f>SUM(D540:D553)</f>
        <v>13575.280000000002</v>
      </c>
      <c r="E554" s="147">
        <f>SUM(E540:E553)</f>
        <v>234.4399999999996</v>
      </c>
      <c r="F554" s="155">
        <f>E554/C554</f>
        <v>0.013265433146607797</v>
      </c>
      <c r="G554" s="30"/>
    </row>
    <row r="555" spans="1:7" ht="12.75" customHeight="1">
      <c r="A555" s="39"/>
      <c r="B555" s="2"/>
      <c r="C555" s="161"/>
      <c r="D555" s="161"/>
      <c r="E555" s="161"/>
      <c r="F555" s="166"/>
      <c r="G555" s="30"/>
    </row>
    <row r="556" ht="24" customHeight="1">
      <c r="A556" s="46" t="s">
        <v>80</v>
      </c>
    </row>
    <row r="557" ht="9" customHeight="1"/>
    <row r="558" ht="14.25">
      <c r="A558" s="8" t="s">
        <v>81</v>
      </c>
    </row>
    <row r="559" spans="1:7" ht="30" customHeight="1">
      <c r="A559" s="172" t="s">
        <v>20</v>
      </c>
      <c r="B559" s="172"/>
      <c r="C559" s="173" t="s">
        <v>34</v>
      </c>
      <c r="D559" s="173" t="s">
        <v>35</v>
      </c>
      <c r="E559" s="173" t="s">
        <v>6</v>
      </c>
      <c r="F559" s="173" t="s">
        <v>28</v>
      </c>
      <c r="G559" s="174"/>
    </row>
    <row r="560" spans="1:7" ht="13.5" customHeight="1">
      <c r="A560" s="215">
        <v>1</v>
      </c>
      <c r="B560" s="215">
        <v>2</v>
      </c>
      <c r="C560" s="215">
        <v>3</v>
      </c>
      <c r="D560" s="215">
        <v>4</v>
      </c>
      <c r="E560" s="215" t="s">
        <v>36</v>
      </c>
      <c r="F560" s="215">
        <v>6</v>
      </c>
      <c r="G560" s="174"/>
    </row>
    <row r="561" spans="1:7" ht="27" customHeight="1">
      <c r="A561" s="175">
        <v>1</v>
      </c>
      <c r="B561" s="176" t="s">
        <v>196</v>
      </c>
      <c r="C561" s="181">
        <v>570.74</v>
      </c>
      <c r="D561" s="181">
        <v>570.74</v>
      </c>
      <c r="E561" s="177">
        <f>C561-D561</f>
        <v>0</v>
      </c>
      <c r="F561" s="182">
        <f>E561/C561</f>
        <v>0</v>
      </c>
      <c r="G561" s="183"/>
    </row>
    <row r="562" spans="1:7" ht="28.5">
      <c r="A562" s="175">
        <v>2</v>
      </c>
      <c r="B562" s="176" t="s">
        <v>216</v>
      </c>
      <c r="C562" s="181">
        <v>19.06</v>
      </c>
      <c r="D562" s="181">
        <v>19.06</v>
      </c>
      <c r="E562" s="177">
        <f>C562-D562</f>
        <v>0</v>
      </c>
      <c r="F562" s="182">
        <f>E562/C562</f>
        <v>0</v>
      </c>
      <c r="G562" s="174"/>
    </row>
    <row r="563" spans="1:7" ht="28.5">
      <c r="A563" s="175">
        <v>3</v>
      </c>
      <c r="B563" s="176" t="s">
        <v>217</v>
      </c>
      <c r="C563" s="181">
        <v>551.68</v>
      </c>
      <c r="D563" s="181">
        <v>551.68</v>
      </c>
      <c r="E563" s="177">
        <f>C563-D563</f>
        <v>0</v>
      </c>
      <c r="F563" s="182">
        <f>E563/C563</f>
        <v>0</v>
      </c>
      <c r="G563" s="174"/>
    </row>
    <row r="564" spans="1:7" ht="15.75" customHeight="1">
      <c r="A564" s="175">
        <v>4</v>
      </c>
      <c r="B564" s="184" t="s">
        <v>82</v>
      </c>
      <c r="C564" s="185">
        <f>SUM(C562:C563)</f>
        <v>570.7399999999999</v>
      </c>
      <c r="D564" s="185">
        <f>SUM(D562:D563)</f>
        <v>570.7399999999999</v>
      </c>
      <c r="E564" s="177">
        <f>C564-D564</f>
        <v>0</v>
      </c>
      <c r="F564" s="182">
        <f>E564/C564</f>
        <v>0</v>
      </c>
      <c r="G564" s="174" t="s">
        <v>12</v>
      </c>
    </row>
    <row r="565" spans="1:6" ht="15.75" customHeight="1">
      <c r="A565" s="31"/>
      <c r="B565" s="110"/>
      <c r="C565" s="168"/>
      <c r="D565" s="168"/>
      <c r="E565" s="64"/>
      <c r="F565" s="64"/>
    </row>
    <row r="566" spans="1:10" s="105" customFormat="1" ht="14.25">
      <c r="A566" s="192" t="s">
        <v>242</v>
      </c>
      <c r="B566" s="174"/>
      <c r="C566" s="174"/>
      <c r="D566" s="174"/>
      <c r="E566" s="174"/>
      <c r="F566" s="174"/>
      <c r="J566" s="219"/>
    </row>
    <row r="567" spans="1:7" ht="14.25">
      <c r="A567" s="174"/>
      <c r="B567" s="174"/>
      <c r="C567" s="174"/>
      <c r="D567" s="174"/>
      <c r="E567" s="194" t="s">
        <v>120</v>
      </c>
      <c r="F567" s="282" t="s">
        <v>243</v>
      </c>
      <c r="G567" s="121"/>
    </row>
    <row r="568" spans="1:10" ht="28.5">
      <c r="A568" s="196" t="s">
        <v>20</v>
      </c>
      <c r="B568" s="196" t="s">
        <v>83</v>
      </c>
      <c r="C568" s="196" t="s">
        <v>149</v>
      </c>
      <c r="D568" s="196" t="s">
        <v>42</v>
      </c>
      <c r="E568" s="196" t="s">
        <v>84</v>
      </c>
      <c r="F568" s="196" t="s">
        <v>85</v>
      </c>
      <c r="G568" s="63"/>
      <c r="J568" s="220"/>
    </row>
    <row r="569" spans="1:7" ht="14.25">
      <c r="A569" s="283">
        <v>1</v>
      </c>
      <c r="B569" s="283">
        <v>2</v>
      </c>
      <c r="C569" s="283">
        <v>3</v>
      </c>
      <c r="D569" s="283">
        <v>4</v>
      </c>
      <c r="E569" s="283">
        <v>5</v>
      </c>
      <c r="F569" s="283">
        <v>6</v>
      </c>
      <c r="G569" s="122"/>
    </row>
    <row r="570" spans="1:7" ht="28.5">
      <c r="A570" s="284">
        <v>1</v>
      </c>
      <c r="B570" s="285" t="s">
        <v>86</v>
      </c>
      <c r="C570" s="286">
        <v>285.37</v>
      </c>
      <c r="D570" s="321">
        <v>285.37</v>
      </c>
      <c r="E570" s="321">
        <v>213.86</v>
      </c>
      <c r="F570" s="288">
        <f>E570/C570</f>
        <v>0.7494130427164734</v>
      </c>
      <c r="G570" s="123"/>
    </row>
    <row r="571" spans="1:7" ht="89.25" customHeight="1">
      <c r="A571" s="284">
        <v>2</v>
      </c>
      <c r="B571" s="285" t="s">
        <v>87</v>
      </c>
      <c r="C571" s="286">
        <f>C570</f>
        <v>285.37</v>
      </c>
      <c r="D571" s="286">
        <v>285.37</v>
      </c>
      <c r="E571" s="287">
        <v>180.24</v>
      </c>
      <c r="F571" s="288">
        <f>E571/C571</f>
        <v>0.6316010793005572</v>
      </c>
      <c r="G571" s="124"/>
    </row>
    <row r="572" spans="1:7" ht="15">
      <c r="A572" s="367" t="s">
        <v>10</v>
      </c>
      <c r="B572" s="367"/>
      <c r="C572" s="289">
        <f>SUM(C570:C571)</f>
        <v>570.74</v>
      </c>
      <c r="D572" s="290">
        <f>SUM(D570:D571)</f>
        <v>570.74</v>
      </c>
      <c r="E572" s="290">
        <f>SUM(E570:E571)</f>
        <v>394.1</v>
      </c>
      <c r="F572" s="288">
        <f>E572/C572</f>
        <v>0.6905070610085153</v>
      </c>
      <c r="G572" s="125"/>
    </row>
    <row r="573" spans="1:7" s="118" customFormat="1" ht="22.5" customHeight="1">
      <c r="A573" s="368"/>
      <c r="B573" s="368"/>
      <c r="C573" s="368"/>
      <c r="D573" s="368"/>
      <c r="E573" s="368"/>
      <c r="F573" s="368"/>
      <c r="G573" s="368"/>
    </row>
    <row r="574" spans="1:7" ht="14.25">
      <c r="A574" s="110" t="s">
        <v>88</v>
      </c>
      <c r="B574" s="25"/>
      <c r="C574" s="25"/>
      <c r="D574" s="108"/>
      <c r="E574" s="25"/>
      <c r="F574" s="25"/>
      <c r="G574" s="109"/>
    </row>
    <row r="575" spans="1:7" ht="14.25">
      <c r="A575" s="110"/>
      <c r="B575" s="25"/>
      <c r="C575" s="25"/>
      <c r="D575" s="108"/>
      <c r="E575" s="25"/>
      <c r="F575" s="25"/>
      <c r="G575" s="109"/>
    </row>
    <row r="576" ht="14.25">
      <c r="A576" s="8" t="s">
        <v>89</v>
      </c>
    </row>
    <row r="577" spans="1:6" ht="30" customHeight="1">
      <c r="A577" s="17" t="s">
        <v>20</v>
      </c>
      <c r="B577" s="86" t="s">
        <v>83</v>
      </c>
      <c r="C577" s="51" t="s">
        <v>34</v>
      </c>
      <c r="D577" s="51" t="s">
        <v>35</v>
      </c>
      <c r="E577" s="51" t="s">
        <v>6</v>
      </c>
      <c r="F577" s="51" t="s">
        <v>28</v>
      </c>
    </row>
    <row r="578" spans="1:7" ht="13.5" customHeight="1">
      <c r="A578" s="172">
        <v>1</v>
      </c>
      <c r="B578" s="172">
        <v>2</v>
      </c>
      <c r="C578" s="172">
        <v>3</v>
      </c>
      <c r="D578" s="172">
        <v>4</v>
      </c>
      <c r="E578" s="172" t="s">
        <v>36</v>
      </c>
      <c r="F578" s="172">
        <v>6</v>
      </c>
      <c r="G578" s="174"/>
    </row>
    <row r="579" spans="1:7" ht="27" customHeight="1">
      <c r="A579" s="175">
        <v>1</v>
      </c>
      <c r="B579" s="176" t="s">
        <v>196</v>
      </c>
      <c r="C579" s="177">
        <v>972.9</v>
      </c>
      <c r="D579" s="177">
        <v>972.9</v>
      </c>
      <c r="E579" s="177">
        <f>C579-D579</f>
        <v>0</v>
      </c>
      <c r="F579" s="186">
        <v>0</v>
      </c>
      <c r="G579" s="174"/>
    </row>
    <row r="580" spans="1:7" ht="28.5">
      <c r="A580" s="175">
        <v>2</v>
      </c>
      <c r="B580" s="176" t="s">
        <v>216</v>
      </c>
      <c r="C580" s="177">
        <v>0</v>
      </c>
      <c r="D580" s="317">
        <v>0</v>
      </c>
      <c r="E580" s="177">
        <f>C580-D580</f>
        <v>0</v>
      </c>
      <c r="F580" s="182" t="e">
        <f>E580/C580</f>
        <v>#DIV/0!</v>
      </c>
      <c r="G580" s="174"/>
    </row>
    <row r="581" spans="1:7" ht="28.5">
      <c r="A581" s="175">
        <v>3</v>
      </c>
      <c r="B581" s="176" t="s">
        <v>217</v>
      </c>
      <c r="C581" s="177">
        <v>1262.25</v>
      </c>
      <c r="D581" s="177">
        <v>1262.25</v>
      </c>
      <c r="E581" s="177">
        <f>C581-D581</f>
        <v>0</v>
      </c>
      <c r="F581" s="182">
        <f>E581/C581</f>
        <v>0</v>
      </c>
      <c r="G581" s="174"/>
    </row>
    <row r="582" spans="1:7" ht="15.75" customHeight="1">
      <c r="A582" s="175">
        <v>4</v>
      </c>
      <c r="B582" s="184" t="s">
        <v>82</v>
      </c>
      <c r="C582" s="187">
        <f>SUM(C580:C581)</f>
        <v>1262.25</v>
      </c>
      <c r="D582" s="187">
        <f>SUM(D580:D581)</f>
        <v>1262.25</v>
      </c>
      <c r="E582" s="177">
        <f>C582-D582</f>
        <v>0</v>
      </c>
      <c r="F582" s="188">
        <f>E582/C582</f>
        <v>0</v>
      </c>
      <c r="G582" s="174"/>
    </row>
    <row r="583" spans="1:6" ht="15.75" customHeight="1">
      <c r="A583" s="31"/>
      <c r="B583" s="110"/>
      <c r="C583" s="83"/>
      <c r="D583" s="83"/>
      <c r="E583" s="64"/>
      <c r="F583" s="37"/>
    </row>
    <row r="584" spans="1:8" s="105" customFormat="1" ht="14.25">
      <c r="A584" s="8" t="s">
        <v>219</v>
      </c>
      <c r="B584" s="9"/>
      <c r="C584" s="9"/>
      <c r="D584" s="9"/>
      <c r="E584" s="9"/>
      <c r="F584" s="9"/>
      <c r="G584" s="9"/>
      <c r="H584" s="9"/>
    </row>
    <row r="585" spans="6:8" ht="14.25">
      <c r="F585" s="106"/>
      <c r="G585" s="65" t="s">
        <v>120</v>
      </c>
      <c r="H585" s="167"/>
    </row>
    <row r="586" spans="1:8" ht="57">
      <c r="A586" s="86" t="s">
        <v>218</v>
      </c>
      <c r="B586" s="86" t="s">
        <v>90</v>
      </c>
      <c r="C586" s="86" t="s">
        <v>91</v>
      </c>
      <c r="D586" s="86" t="s">
        <v>92</v>
      </c>
      <c r="E586" s="86" t="s">
        <v>93</v>
      </c>
      <c r="F586" s="86" t="s">
        <v>6</v>
      </c>
      <c r="G586" s="86" t="s">
        <v>85</v>
      </c>
      <c r="H586" s="86" t="s">
        <v>94</v>
      </c>
    </row>
    <row r="587" spans="1:8" ht="14.25">
      <c r="A587" s="112">
        <v>1</v>
      </c>
      <c r="B587" s="112">
        <v>2</v>
      </c>
      <c r="C587" s="112">
        <v>3</v>
      </c>
      <c r="D587" s="112">
        <v>4</v>
      </c>
      <c r="E587" s="112">
        <v>5</v>
      </c>
      <c r="F587" s="112" t="s">
        <v>95</v>
      </c>
      <c r="G587" s="112">
        <v>7</v>
      </c>
      <c r="H587" s="113" t="s">
        <v>96</v>
      </c>
    </row>
    <row r="588" spans="1:8" ht="18" customHeight="1">
      <c r="A588" s="114">
        <f>D579</f>
        <v>972.9</v>
      </c>
      <c r="B588" s="114">
        <f>D582</f>
        <v>1262.25</v>
      </c>
      <c r="C588" s="115">
        <f>C243</f>
        <v>58709.5</v>
      </c>
      <c r="D588" s="115">
        <f>(C588*1500)/100000</f>
        <v>880.6425</v>
      </c>
      <c r="E588" s="126">
        <v>1262.25</v>
      </c>
      <c r="F588" s="115">
        <f>D588-E588</f>
        <v>-381.60749999999996</v>
      </c>
      <c r="G588" s="107">
        <f>E588/A588</f>
        <v>1.2974098057354302</v>
      </c>
      <c r="H588" s="115">
        <f>B588-E588</f>
        <v>0</v>
      </c>
    </row>
    <row r="589" spans="1:8" ht="21" customHeight="1">
      <c r="A589" s="127"/>
      <c r="B589" s="127"/>
      <c r="C589" s="128"/>
      <c r="D589" s="128"/>
      <c r="E589" s="129"/>
      <c r="F589" s="128"/>
      <c r="G589" s="130"/>
      <c r="H589" s="128"/>
    </row>
    <row r="590" s="222" customFormat="1" ht="12.75">
      <c r="A590" s="221" t="s">
        <v>244</v>
      </c>
    </row>
    <row r="591" s="222" customFormat="1" ht="6" customHeight="1">
      <c r="A591" s="221"/>
    </row>
    <row r="592" s="222" customFormat="1" ht="12.75">
      <c r="A592" s="223" t="s">
        <v>110</v>
      </c>
    </row>
    <row r="593" s="222" customFormat="1" ht="5.25" customHeight="1">
      <c r="A593" s="221"/>
    </row>
    <row r="594" spans="1:7" s="222" customFormat="1" ht="12.75">
      <c r="A594" s="224" t="s">
        <v>132</v>
      </c>
      <c r="B594" s="225"/>
      <c r="C594" s="225"/>
      <c r="D594" s="225"/>
      <c r="E594" s="225"/>
      <c r="F594" s="225"/>
      <c r="G594" s="226"/>
    </row>
    <row r="595" spans="1:7" s="222" customFormat="1" ht="12.75">
      <c r="A595" s="342" t="s">
        <v>171</v>
      </c>
      <c r="B595" s="343"/>
      <c r="C595" s="343"/>
      <c r="D595" s="343"/>
      <c r="E595" s="344"/>
      <c r="F595" s="226"/>
      <c r="G595" s="226"/>
    </row>
    <row r="596" spans="1:7" s="222" customFormat="1" ht="25.5">
      <c r="A596" s="227" t="s">
        <v>125</v>
      </c>
      <c r="B596" s="227" t="s">
        <v>126</v>
      </c>
      <c r="C596" s="227" t="s">
        <v>127</v>
      </c>
      <c r="D596" s="227" t="s">
        <v>128</v>
      </c>
      <c r="E596" s="227" t="s">
        <v>129</v>
      </c>
      <c r="F596" s="226"/>
      <c r="G596" s="228" t="s">
        <v>12</v>
      </c>
    </row>
    <row r="597" spans="1:7" s="222" customFormat="1" ht="12.75" customHeight="1">
      <c r="A597" s="352" t="s">
        <v>130</v>
      </c>
      <c r="B597" s="229" t="s">
        <v>150</v>
      </c>
      <c r="C597" s="230"/>
      <c r="D597" s="231">
        <v>1285</v>
      </c>
      <c r="E597" s="231">
        <v>770.95</v>
      </c>
      <c r="F597" s="226"/>
      <c r="G597" s="232"/>
    </row>
    <row r="598" spans="1:7" s="222" customFormat="1" ht="12.75">
      <c r="A598" s="353"/>
      <c r="B598" s="229" t="s">
        <v>152</v>
      </c>
      <c r="C598" s="230"/>
      <c r="D598" s="233">
        <v>1165</v>
      </c>
      <c r="E598" s="234">
        <v>1773.6</v>
      </c>
      <c r="F598" s="226"/>
      <c r="G598" s="232"/>
    </row>
    <row r="599" spans="1:7" s="222" customFormat="1" ht="12.75">
      <c r="A599" s="353"/>
      <c r="B599" s="229" t="s">
        <v>154</v>
      </c>
      <c r="C599" s="229"/>
      <c r="D599" s="235"/>
      <c r="E599" s="234"/>
      <c r="F599" s="226"/>
      <c r="G599" s="232"/>
    </row>
    <row r="600" spans="1:8" s="222" customFormat="1" ht="12.75">
      <c r="A600" s="353"/>
      <c r="B600" s="229" t="s">
        <v>170</v>
      </c>
      <c r="C600" s="229"/>
      <c r="D600" s="235">
        <v>3031</v>
      </c>
      <c r="E600" s="234">
        <v>12658.26</v>
      </c>
      <c r="F600" s="226"/>
      <c r="G600" s="232">
        <f>E600/6</f>
        <v>2109.71</v>
      </c>
      <c r="H600" s="222">
        <f>G600*4</f>
        <v>8438.84</v>
      </c>
    </row>
    <row r="601" spans="1:8" s="222" customFormat="1" ht="12.75">
      <c r="A601" s="354"/>
      <c r="B601" s="236" t="s">
        <v>131</v>
      </c>
      <c r="C601" s="237"/>
      <c r="D601" s="238">
        <f>SUM(D597:D600)</f>
        <v>5481</v>
      </c>
      <c r="E601" s="238">
        <f>SUM(E597:E600)</f>
        <v>15202.810000000001</v>
      </c>
      <c r="F601" s="226"/>
      <c r="G601" s="226"/>
      <c r="H601" s="222">
        <f>H600+E601</f>
        <v>23641.65</v>
      </c>
    </row>
    <row r="602" spans="1:7" s="222" customFormat="1" ht="12.75">
      <c r="A602" s="239"/>
      <c r="B602" s="240"/>
      <c r="C602" s="226"/>
      <c r="D602" s="241"/>
      <c r="E602" s="241"/>
      <c r="F602" s="226"/>
      <c r="G602" s="226"/>
    </row>
    <row r="603" spans="1:7" s="222" customFormat="1" ht="12.75">
      <c r="A603" s="292" t="s">
        <v>133</v>
      </c>
      <c r="B603" s="293"/>
      <c r="C603" s="293"/>
      <c r="D603" s="293"/>
      <c r="E603" s="293"/>
      <c r="F603" s="293"/>
      <c r="G603" s="293"/>
    </row>
    <row r="604" spans="1:7" s="222" customFormat="1" ht="12.75">
      <c r="A604" s="349" t="s">
        <v>100</v>
      </c>
      <c r="B604" s="336" t="s">
        <v>101</v>
      </c>
      <c r="C604" s="337"/>
      <c r="D604" s="336" t="s">
        <v>102</v>
      </c>
      <c r="E604" s="337"/>
      <c r="F604" s="336" t="s">
        <v>103</v>
      </c>
      <c r="G604" s="337"/>
    </row>
    <row r="605" spans="1:7" s="222" customFormat="1" ht="12.75">
      <c r="A605" s="350"/>
      <c r="B605" s="294" t="s">
        <v>104</v>
      </c>
      <c r="C605" s="295" t="s">
        <v>105</v>
      </c>
      <c r="D605" s="296" t="s">
        <v>104</v>
      </c>
      <c r="E605" s="296" t="s">
        <v>105</v>
      </c>
      <c r="F605" s="296" t="s">
        <v>104</v>
      </c>
      <c r="G605" s="296" t="s">
        <v>105</v>
      </c>
    </row>
    <row r="606" spans="1:7" s="222" customFormat="1" ht="12.75">
      <c r="A606" s="322" t="s">
        <v>245</v>
      </c>
      <c r="B606" s="297">
        <v>5481</v>
      </c>
      <c r="C606" s="298">
        <f>E601</f>
        <v>15202.810000000001</v>
      </c>
      <c r="D606" s="297">
        <f>B606</f>
        <v>5481</v>
      </c>
      <c r="E606" s="298">
        <f>C606</f>
        <v>15202.810000000001</v>
      </c>
      <c r="F606" s="299">
        <v>0</v>
      </c>
      <c r="G606" s="299">
        <v>0</v>
      </c>
    </row>
    <row r="607" spans="1:7" s="222" customFormat="1" ht="12.75">
      <c r="A607" s="300"/>
      <c r="B607" s="293"/>
      <c r="C607" s="293"/>
      <c r="D607" s="293"/>
      <c r="E607" s="293"/>
      <c r="F607" s="293"/>
      <c r="G607" s="293"/>
    </row>
    <row r="608" spans="1:7" s="222" customFormat="1" ht="12.75">
      <c r="A608" s="292" t="s">
        <v>222</v>
      </c>
      <c r="B608" s="293"/>
      <c r="C608" s="293"/>
      <c r="D608" s="293"/>
      <c r="E608" s="293"/>
      <c r="F608" s="293"/>
      <c r="G608" s="293"/>
    </row>
    <row r="609" spans="1:7" s="222" customFormat="1" ht="25.5" customHeight="1">
      <c r="A609" s="338" t="s">
        <v>226</v>
      </c>
      <c r="B609" s="339"/>
      <c r="C609" s="338" t="s">
        <v>220</v>
      </c>
      <c r="D609" s="339"/>
      <c r="E609" s="338" t="s">
        <v>106</v>
      </c>
      <c r="F609" s="339"/>
      <c r="G609" s="293"/>
    </row>
    <row r="610" spans="1:7" s="222" customFormat="1" ht="12.75">
      <c r="A610" s="301" t="s">
        <v>104</v>
      </c>
      <c r="B610" s="301" t="s">
        <v>107</v>
      </c>
      <c r="C610" s="301" t="s">
        <v>104</v>
      </c>
      <c r="D610" s="301" t="s">
        <v>107</v>
      </c>
      <c r="E610" s="301" t="s">
        <v>104</v>
      </c>
      <c r="F610" s="301" t="s">
        <v>108</v>
      </c>
      <c r="G610" s="293"/>
    </row>
    <row r="611" spans="1:7" s="222" customFormat="1" ht="12.75">
      <c r="A611" s="302">
        <v>1</v>
      </c>
      <c r="B611" s="302">
        <v>2</v>
      </c>
      <c r="C611" s="302">
        <v>3</v>
      </c>
      <c r="D611" s="302">
        <v>4</v>
      </c>
      <c r="E611" s="302">
        <v>5</v>
      </c>
      <c r="F611" s="302">
        <v>6</v>
      </c>
      <c r="G611" s="303"/>
    </row>
    <row r="612" spans="1:7" s="222" customFormat="1" ht="12.75">
      <c r="A612" s="297">
        <v>5481</v>
      </c>
      <c r="B612" s="298">
        <f>E601</f>
        <v>15202.810000000001</v>
      </c>
      <c r="C612" s="304">
        <v>2450</v>
      </c>
      <c r="D612" s="305">
        <v>2544.55</v>
      </c>
      <c r="E612" s="306">
        <f>C612/A612</f>
        <v>0.44699872286079184</v>
      </c>
      <c r="F612" s="306">
        <f>D612/B612</f>
        <v>0.16737366315832403</v>
      </c>
      <c r="G612" s="293"/>
    </row>
    <row r="613" spans="1:7" s="222" customFormat="1" ht="12.75">
      <c r="A613" s="243"/>
      <c r="B613" s="244"/>
      <c r="C613" s="245"/>
      <c r="D613" s="245"/>
      <c r="E613" s="246"/>
      <c r="F613" s="247"/>
      <c r="G613" s="248" t="s">
        <v>12</v>
      </c>
    </row>
    <row r="614" spans="1:7" s="222" customFormat="1" ht="12.75">
      <c r="A614" s="249" t="s">
        <v>109</v>
      </c>
      <c r="B614" s="226"/>
      <c r="C614" s="226"/>
      <c r="D614" s="226"/>
      <c r="E614" s="226"/>
      <c r="F614" s="226"/>
      <c r="G614" s="226"/>
    </row>
    <row r="615" spans="1:7" s="222" customFormat="1" ht="12.75">
      <c r="A615" s="242"/>
      <c r="B615" s="226"/>
      <c r="C615" s="226"/>
      <c r="D615" s="226"/>
      <c r="E615" s="226"/>
      <c r="F615" s="226"/>
      <c r="G615" s="226"/>
    </row>
    <row r="616" spans="1:7" s="222" customFormat="1" ht="12.75">
      <c r="A616" s="224" t="s">
        <v>172</v>
      </c>
      <c r="B616" s="226"/>
      <c r="C616" s="226"/>
      <c r="D616" s="226"/>
      <c r="E616" s="226"/>
      <c r="F616" s="226"/>
      <c r="G616" s="226"/>
    </row>
    <row r="617" spans="1:7" s="222" customFormat="1" ht="12.75">
      <c r="A617" s="250"/>
      <c r="B617" s="251"/>
      <c r="C617" s="225"/>
      <c r="D617" s="225"/>
      <c r="E617" s="225"/>
      <c r="F617" s="225"/>
      <c r="G617" s="226"/>
    </row>
    <row r="618" spans="1:7" s="222" customFormat="1" ht="12.75">
      <c r="A618" s="342" t="s">
        <v>173</v>
      </c>
      <c r="B618" s="343"/>
      <c r="C618" s="343"/>
      <c r="D618" s="343"/>
      <c r="E618" s="344"/>
      <c r="F618" s="226"/>
      <c r="G618" s="226"/>
    </row>
    <row r="619" spans="1:7" s="222" customFormat="1" ht="25.5">
      <c r="A619" s="301" t="s">
        <v>125</v>
      </c>
      <c r="B619" s="301" t="s">
        <v>126</v>
      </c>
      <c r="C619" s="301" t="s">
        <v>127</v>
      </c>
      <c r="D619" s="301" t="s">
        <v>128</v>
      </c>
      <c r="E619" s="301" t="s">
        <v>129</v>
      </c>
      <c r="F619" s="226"/>
      <c r="G619" s="228"/>
    </row>
    <row r="620" spans="1:7" s="222" customFormat="1" ht="12.75" customHeight="1">
      <c r="A620" s="345" t="s">
        <v>130</v>
      </c>
      <c r="B620" s="307" t="s">
        <v>174</v>
      </c>
      <c r="C620" s="308"/>
      <c r="D620" s="309">
        <v>4079</v>
      </c>
      <c r="E620" s="308">
        <v>203.95</v>
      </c>
      <c r="F620" s="226"/>
      <c r="G620" s="232"/>
    </row>
    <row r="621" spans="1:7" s="222" customFormat="1" ht="15">
      <c r="A621" s="345"/>
      <c r="B621" s="307" t="s">
        <v>151</v>
      </c>
      <c r="C621" s="308"/>
      <c r="D621" s="309"/>
      <c r="E621" s="309"/>
      <c r="F621" s="323"/>
      <c r="G621" s="323"/>
    </row>
    <row r="622" spans="1:7" s="222" customFormat="1" ht="15">
      <c r="A622" s="345"/>
      <c r="B622" s="307" t="s">
        <v>151</v>
      </c>
      <c r="C622" s="308"/>
      <c r="D622" s="309"/>
      <c r="E622" s="309"/>
      <c r="F622" s="323"/>
      <c r="G622" s="323"/>
    </row>
    <row r="623" spans="1:7" s="222" customFormat="1" ht="18" customHeight="1">
      <c r="A623" s="345"/>
      <c r="B623" s="307" t="s">
        <v>153</v>
      </c>
      <c r="C623" s="308"/>
      <c r="D623" s="310"/>
      <c r="E623" s="261"/>
      <c r="F623" s="323"/>
      <c r="G623" s="323"/>
    </row>
    <row r="624" spans="1:7" s="222" customFormat="1" ht="18" customHeight="1">
      <c r="A624" s="345"/>
      <c r="B624" s="346" t="s">
        <v>175</v>
      </c>
      <c r="C624" s="308"/>
      <c r="D624" s="310">
        <v>8279</v>
      </c>
      <c r="E624" s="261">
        <f>D624*5000/100000</f>
        <v>413.95</v>
      </c>
      <c r="F624" s="323"/>
      <c r="G624" s="323"/>
    </row>
    <row r="625" spans="1:7" s="222" customFormat="1" ht="18" customHeight="1">
      <c r="A625" s="345"/>
      <c r="B625" s="347"/>
      <c r="C625" s="311" t="s">
        <v>176</v>
      </c>
      <c r="D625" s="310">
        <v>1473</v>
      </c>
      <c r="E625" s="261">
        <f>D625*5000/100000</f>
        <v>73.65</v>
      </c>
      <c r="F625" s="318"/>
      <c r="G625" s="319"/>
    </row>
    <row r="626" spans="1:8" s="222" customFormat="1" ht="19.5" customHeight="1">
      <c r="A626" s="345"/>
      <c r="B626" s="312" t="s">
        <v>10</v>
      </c>
      <c r="C626" s="308"/>
      <c r="D626" s="309">
        <f>SUM(D620:D625)</f>
        <v>13831</v>
      </c>
      <c r="E626" s="309">
        <f>SUM(E620:E625)</f>
        <v>691.55</v>
      </c>
      <c r="F626" s="323"/>
      <c r="G626" s="323"/>
      <c r="H626" s="315"/>
    </row>
    <row r="627" spans="1:7" s="222" customFormat="1" ht="17.25" customHeight="1">
      <c r="A627" s="348"/>
      <c r="B627" s="348"/>
      <c r="C627" s="348"/>
      <c r="D627" s="348"/>
      <c r="E627" s="348"/>
      <c r="F627" s="226"/>
      <c r="G627" s="226"/>
    </row>
    <row r="628" spans="1:7" s="222" customFormat="1" ht="12.75">
      <c r="A628" s="242"/>
      <c r="B628" s="226"/>
      <c r="C628" s="226"/>
      <c r="D628" s="226"/>
      <c r="E628" s="226"/>
      <c r="F628" s="226"/>
      <c r="G628" s="226"/>
    </row>
    <row r="629" spans="1:7" s="222" customFormat="1" ht="12.75">
      <c r="A629" s="292" t="s">
        <v>177</v>
      </c>
      <c r="B629" s="293"/>
      <c r="C629" s="293"/>
      <c r="D629" s="293"/>
      <c r="E629" s="293"/>
      <c r="F629" s="293"/>
      <c r="G629" s="293"/>
    </row>
    <row r="630" spans="1:7" s="222" customFormat="1" ht="12.75">
      <c r="A630" s="349" t="s">
        <v>100</v>
      </c>
      <c r="B630" s="336" t="s">
        <v>101</v>
      </c>
      <c r="C630" s="337"/>
      <c r="D630" s="336" t="s">
        <v>102</v>
      </c>
      <c r="E630" s="337"/>
      <c r="F630" s="336" t="s">
        <v>103</v>
      </c>
      <c r="G630" s="337"/>
    </row>
    <row r="631" spans="1:7" s="222" customFormat="1" ht="12.75">
      <c r="A631" s="350"/>
      <c r="B631" s="294" t="s">
        <v>104</v>
      </c>
      <c r="C631" s="295" t="s">
        <v>105</v>
      </c>
      <c r="D631" s="296" t="s">
        <v>104</v>
      </c>
      <c r="E631" s="296" t="s">
        <v>105</v>
      </c>
      <c r="F631" s="296" t="s">
        <v>104</v>
      </c>
      <c r="G631" s="296" t="s">
        <v>105</v>
      </c>
    </row>
    <row r="632" spans="1:7" s="222" customFormat="1" ht="12.75">
      <c r="A632" s="320" t="s">
        <v>221</v>
      </c>
      <c r="B632" s="309">
        <f>D626</f>
        <v>13831</v>
      </c>
      <c r="C632" s="309">
        <f>E626</f>
        <v>691.55</v>
      </c>
      <c r="D632" s="309">
        <v>13831</v>
      </c>
      <c r="E632" s="308">
        <v>691.55</v>
      </c>
      <c r="F632" s="299">
        <v>0</v>
      </c>
      <c r="G632" s="299">
        <v>0</v>
      </c>
    </row>
    <row r="633" spans="1:7" s="222" customFormat="1" ht="12.75">
      <c r="A633" s="300"/>
      <c r="B633" s="293"/>
      <c r="C633" s="293"/>
      <c r="D633" s="293"/>
      <c r="E633" s="293"/>
      <c r="F633" s="293"/>
      <c r="G633" s="293"/>
    </row>
    <row r="634" spans="1:7" s="222" customFormat="1" ht="12.75">
      <c r="A634" s="292" t="s">
        <v>223</v>
      </c>
      <c r="B634" s="293"/>
      <c r="C634" s="293"/>
      <c r="D634" s="293"/>
      <c r="E634" s="293"/>
      <c r="F634" s="293"/>
      <c r="G634" s="293"/>
    </row>
    <row r="635" spans="1:7" s="222" customFormat="1" ht="33" customHeight="1">
      <c r="A635" s="340" t="s">
        <v>225</v>
      </c>
      <c r="B635" s="341"/>
      <c r="C635" s="338" t="s">
        <v>224</v>
      </c>
      <c r="D635" s="339"/>
      <c r="E635" s="338" t="s">
        <v>106</v>
      </c>
      <c r="F635" s="339"/>
      <c r="G635" s="293"/>
    </row>
    <row r="636" spans="1:7" s="222" customFormat="1" ht="12.75">
      <c r="A636" s="301" t="s">
        <v>104</v>
      </c>
      <c r="B636" s="301" t="s">
        <v>107</v>
      </c>
      <c r="C636" s="301" t="s">
        <v>104</v>
      </c>
      <c r="D636" s="301" t="s">
        <v>107</v>
      </c>
      <c r="E636" s="301" t="s">
        <v>104</v>
      </c>
      <c r="F636" s="301" t="s">
        <v>108</v>
      </c>
      <c r="G636" s="293"/>
    </row>
    <row r="637" spans="1:7" s="222" customFormat="1" ht="12.75">
      <c r="A637" s="302">
        <v>1</v>
      </c>
      <c r="B637" s="302">
        <v>2</v>
      </c>
      <c r="C637" s="302">
        <v>3</v>
      </c>
      <c r="D637" s="302">
        <v>4</v>
      </c>
      <c r="E637" s="302">
        <v>5</v>
      </c>
      <c r="F637" s="302">
        <v>6</v>
      </c>
      <c r="G637" s="303"/>
    </row>
    <row r="638" spans="1:7" s="222" customFormat="1" ht="12.75">
      <c r="A638" s="309">
        <v>13831</v>
      </c>
      <c r="B638" s="309">
        <v>691.55</v>
      </c>
      <c r="C638" s="309">
        <v>13831</v>
      </c>
      <c r="D638" s="308">
        <v>691.55</v>
      </c>
      <c r="E638" s="313">
        <f>C638/A638</f>
        <v>1</v>
      </c>
      <c r="F638" s="313">
        <f>D638/B638</f>
        <v>1</v>
      </c>
      <c r="G638" s="314" t="s">
        <v>12</v>
      </c>
    </row>
    <row r="640" ht="14.25">
      <c r="F640" s="9" t="s">
        <v>12</v>
      </c>
    </row>
  </sheetData>
  <sheetProtection/>
  <mergeCells count="40">
    <mergeCell ref="A13:B13"/>
    <mergeCell ref="A27:D27"/>
    <mergeCell ref="A34:C34"/>
    <mergeCell ref="A35:G35"/>
    <mergeCell ref="A572:B572"/>
    <mergeCell ref="A573:G573"/>
    <mergeCell ref="A54:H54"/>
    <mergeCell ref="A74:H74"/>
    <mergeCell ref="A94:G94"/>
    <mergeCell ref="A113:F113"/>
    <mergeCell ref="D604:E604"/>
    <mergeCell ref="A133:G133"/>
    <mergeCell ref="A152:F152"/>
    <mergeCell ref="A595:E595"/>
    <mergeCell ref="A1:H1"/>
    <mergeCell ref="A2:H2"/>
    <mergeCell ref="A3:H3"/>
    <mergeCell ref="A5:H5"/>
    <mergeCell ref="A7:H7"/>
    <mergeCell ref="A9:H9"/>
    <mergeCell ref="B624:B625"/>
    <mergeCell ref="F630:G630"/>
    <mergeCell ref="A627:E627"/>
    <mergeCell ref="A630:A631"/>
    <mergeCell ref="B630:C630"/>
    <mergeCell ref="A21:D21"/>
    <mergeCell ref="A26:D26"/>
    <mergeCell ref="A597:A601"/>
    <mergeCell ref="A604:A605"/>
    <mergeCell ref="B604:C604"/>
    <mergeCell ref="D630:E630"/>
    <mergeCell ref="F604:G604"/>
    <mergeCell ref="A609:B609"/>
    <mergeCell ref="C609:D609"/>
    <mergeCell ref="E609:F609"/>
    <mergeCell ref="A635:B635"/>
    <mergeCell ref="C635:D635"/>
    <mergeCell ref="E635:F635"/>
    <mergeCell ref="A618:E618"/>
    <mergeCell ref="A620:A626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63" r:id="rId4"/>
  <rowBreaks count="8" manualBreakCount="8">
    <brk id="72" max="7" man="1"/>
    <brk id="150" max="7" man="1"/>
    <brk id="218" max="7" man="1"/>
    <brk id="295" max="7" man="1"/>
    <brk id="383" max="7" man="1"/>
    <brk id="471" max="7" man="1"/>
    <brk id="534" max="7" man="1"/>
    <brk id="572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8:F22"/>
  <sheetViews>
    <sheetView zoomScalePageLayoutView="0" workbookViewId="0" topLeftCell="A1">
      <selection activeCell="D8" sqref="D8:F22"/>
    </sheetView>
  </sheetViews>
  <sheetFormatPr defaultColWidth="9.140625" defaultRowHeight="12.75"/>
  <cols>
    <col min="4" max="5" width="13.00390625" style="0" bestFit="1" customWidth="1"/>
  </cols>
  <sheetData>
    <row r="7" ht="13.5" thickBot="1"/>
    <row r="8" spans="4:6" ht="15.75" thickBot="1">
      <c r="D8" s="326">
        <v>12324</v>
      </c>
      <c r="E8" s="324">
        <v>12324</v>
      </c>
      <c r="F8" s="327">
        <f>E8/D8*100</f>
        <v>100</v>
      </c>
    </row>
    <row r="9" spans="4:6" ht="15.75" thickBot="1">
      <c r="D9" s="326">
        <v>2600154</v>
      </c>
      <c r="E9" s="325">
        <v>2627559</v>
      </c>
      <c r="F9" s="327">
        <f aca="true" t="shared" si="0" ref="F9:F22">E9/D9*100</f>
        <v>101.05397603372724</v>
      </c>
    </row>
    <row r="10" spans="4:6" ht="15.75" thickBot="1">
      <c r="D10" s="326">
        <v>210</v>
      </c>
      <c r="E10" s="325">
        <v>181</v>
      </c>
      <c r="F10" s="327">
        <f t="shared" si="0"/>
        <v>86.19047619047619</v>
      </c>
    </row>
    <row r="11" spans="4:6" ht="15.75" thickBot="1">
      <c r="D11" s="326">
        <v>64859.83</v>
      </c>
      <c r="E11" s="325">
        <v>56481.08</v>
      </c>
      <c r="F11" s="327">
        <f t="shared" si="0"/>
        <v>87.08175769193352</v>
      </c>
    </row>
    <row r="12" spans="4:6" ht="15.75" thickBot="1">
      <c r="D12" s="326">
        <v>43184.83</v>
      </c>
      <c r="E12" s="325">
        <v>38047.05</v>
      </c>
      <c r="F12" s="327">
        <f t="shared" si="0"/>
        <v>88.10281295538272</v>
      </c>
    </row>
    <row r="13" spans="4:6" ht="15.75" thickBot="1">
      <c r="D13" s="326">
        <v>17673</v>
      </c>
      <c r="E13" s="325">
        <v>13766</v>
      </c>
      <c r="F13" s="327">
        <f t="shared" si="0"/>
        <v>77.89283087195157</v>
      </c>
    </row>
    <row r="14" spans="4:6" ht="15.75" thickBot="1">
      <c r="D14" s="326">
        <v>13575.28</v>
      </c>
      <c r="E14" s="325">
        <v>13340.84</v>
      </c>
      <c r="F14" s="327">
        <f t="shared" si="0"/>
        <v>98.27303746221072</v>
      </c>
    </row>
    <row r="15" spans="4:6" ht="15.75" thickBot="1">
      <c r="D15" s="326">
        <v>972.9</v>
      </c>
      <c r="E15" s="325">
        <v>1262.25</v>
      </c>
      <c r="F15" s="327">
        <f t="shared" si="0"/>
        <v>129.74098057354303</v>
      </c>
    </row>
    <row r="16" spans="4:6" ht="15.75" thickBot="1">
      <c r="D16" s="326">
        <v>570.74</v>
      </c>
      <c r="E16" s="325">
        <v>394.1</v>
      </c>
      <c r="F16" s="327">
        <f t="shared" si="0"/>
        <v>69.05070610085153</v>
      </c>
    </row>
    <row r="17" spans="4:6" ht="15.75" thickBot="1">
      <c r="D17" s="326">
        <v>5481</v>
      </c>
      <c r="E17" s="325">
        <v>2450</v>
      </c>
      <c r="F17" s="327">
        <f t="shared" si="0"/>
        <v>44.699872286079184</v>
      </c>
    </row>
    <row r="18" spans="4:6" ht="15.75" thickBot="1">
      <c r="D18" s="326">
        <v>13831</v>
      </c>
      <c r="E18" s="325">
        <v>13831</v>
      </c>
      <c r="F18" s="327">
        <f t="shared" si="0"/>
        <v>100</v>
      </c>
    </row>
    <row r="19" spans="4:6" ht="15.75" thickBot="1">
      <c r="D19" s="326">
        <v>12324</v>
      </c>
      <c r="E19" s="325">
        <v>6525</v>
      </c>
      <c r="F19" s="327">
        <f t="shared" si="0"/>
        <v>52.94547224926972</v>
      </c>
    </row>
    <row r="20" spans="4:6" ht="15.75" thickBot="1">
      <c r="D20" s="326">
        <v>2785523</v>
      </c>
      <c r="E20" s="325">
        <v>1966392</v>
      </c>
      <c r="F20" s="327">
        <f t="shared" si="0"/>
        <v>70.59327817433207</v>
      </c>
    </row>
    <row r="21" spans="4:6" ht="15.75" thickBot="1">
      <c r="D21" s="326">
        <v>12324</v>
      </c>
      <c r="E21" s="325">
        <v>12288</v>
      </c>
      <c r="F21" s="327">
        <f t="shared" si="0"/>
        <v>99.7078870496592</v>
      </c>
    </row>
    <row r="22" spans="4:6" ht="15.75" thickBot="1">
      <c r="D22" s="326">
        <v>12324</v>
      </c>
      <c r="E22" s="325">
        <v>12277</v>
      </c>
      <c r="F22" s="327">
        <f t="shared" si="0"/>
        <v>99.61863031483284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2019-05-09T12:33:32Z</cp:lastPrinted>
  <dcterms:created xsi:type="dcterms:W3CDTF">2013-03-29T17:24:29Z</dcterms:created>
  <dcterms:modified xsi:type="dcterms:W3CDTF">2020-07-04T11:51:54Z</dcterms:modified>
  <cp:category/>
  <cp:version/>
  <cp:contentType/>
  <cp:contentStatus/>
</cp:coreProperties>
</file>